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econom!$A$1:$N$138</definedName>
    <definedName name="_xlnm.Print_Area" localSheetId="5">funcț!$A$1:$N$30</definedName>
    <definedName name="_xlnm.Print_Area" localSheetId="1">main!$A$1:$BH$202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E101" i="8" l="1"/>
  <c r="BH80" i="8"/>
  <c r="AF91" i="8"/>
  <c r="AF80" i="8"/>
  <c r="Y196" i="8"/>
  <c r="Z196" i="8"/>
  <c r="AA196" i="8"/>
  <c r="M106" i="8"/>
  <c r="BC80" i="8"/>
  <c r="BD80" i="8"/>
  <c r="BA13" i="8"/>
  <c r="E14" i="4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C15" i="16"/>
  <c r="D15" i="16"/>
  <c r="F15" i="16"/>
  <c r="G15" i="16"/>
  <c r="I15" i="16"/>
  <c r="L15" i="16"/>
  <c r="C16" i="16"/>
  <c r="D16" i="16"/>
  <c r="E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F19" i="16"/>
  <c r="G19" i="16"/>
  <c r="H19" i="16"/>
  <c r="I19" i="16"/>
  <c r="J19" i="16"/>
  <c r="K19" i="16"/>
  <c r="L19" i="16"/>
  <c r="M19" i="16"/>
  <c r="N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C25" i="16"/>
  <c r="D25" i="16"/>
  <c r="F25" i="16"/>
  <c r="G25" i="16"/>
  <c r="I25" i="16"/>
  <c r="L25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C27" i="16"/>
  <c r="D27" i="16"/>
  <c r="F27" i="16"/>
  <c r="G27" i="16"/>
  <c r="I27" i="16"/>
  <c r="L27" i="16"/>
  <c r="C28" i="16"/>
  <c r="D28" i="16"/>
  <c r="E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5" i="17"/>
  <c r="C11" i="17"/>
  <c r="D11" i="17"/>
  <c r="C13" i="17"/>
  <c r="D13" i="17"/>
  <c r="C14" i="17"/>
  <c r="D14" i="17"/>
  <c r="E14" i="17"/>
  <c r="G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D23" i="17"/>
  <c r="C24" i="17"/>
  <c r="D24" i="17"/>
  <c r="E24" i="17"/>
  <c r="C26" i="17"/>
  <c r="D26" i="17"/>
  <c r="E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E29" i="15"/>
  <c r="A4" i="4"/>
  <c r="F11" i="4"/>
  <c r="I11" i="4"/>
  <c r="F12" i="4"/>
  <c r="G12" i="4"/>
  <c r="I12" i="4"/>
  <c r="C14" i="4"/>
  <c r="D14" i="4"/>
  <c r="F14" i="4"/>
  <c r="G14" i="4"/>
  <c r="I14" i="4"/>
  <c r="L14" i="4"/>
  <c r="C15" i="4"/>
  <c r="D15" i="4"/>
  <c r="F15" i="4"/>
  <c r="G15" i="4"/>
  <c r="I15" i="4"/>
  <c r="L15" i="4"/>
  <c r="F16" i="4"/>
  <c r="I16" i="4"/>
  <c r="M17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E20" i="4"/>
  <c r="F20" i="4"/>
  <c r="G20" i="4"/>
  <c r="I20" i="4"/>
  <c r="J20" i="4"/>
  <c r="L20" i="4"/>
  <c r="F21" i="4"/>
  <c r="I21" i="4"/>
  <c r="F23" i="4"/>
  <c r="I23" i="4"/>
  <c r="C25" i="4"/>
  <c r="D25" i="4"/>
  <c r="F25" i="4"/>
  <c r="G25" i="4"/>
  <c r="I25" i="4"/>
  <c r="L25" i="4"/>
  <c r="D26" i="4"/>
  <c r="F26" i="4"/>
  <c r="I26" i="4"/>
  <c r="D27" i="4"/>
  <c r="L27" i="4"/>
  <c r="M27" i="4"/>
  <c r="N27" i="4"/>
  <c r="C28" i="4"/>
  <c r="D28" i="4"/>
  <c r="F28" i="4"/>
  <c r="G28" i="4"/>
  <c r="I28" i="4"/>
  <c r="L28" i="4"/>
  <c r="C29" i="4"/>
  <c r="D29" i="4"/>
  <c r="F29" i="4"/>
  <c r="G29" i="4"/>
  <c r="I29" i="4"/>
  <c r="L29" i="4"/>
  <c r="C30" i="4"/>
  <c r="D30" i="4"/>
  <c r="E30" i="4"/>
  <c r="F30" i="4"/>
  <c r="G30" i="4"/>
  <c r="I30" i="4"/>
  <c r="J30" i="4"/>
  <c r="L30" i="4"/>
  <c r="C31" i="4"/>
  <c r="D31" i="4"/>
  <c r="E31" i="4"/>
  <c r="F31" i="4"/>
  <c r="G31" i="4"/>
  <c r="I31" i="4"/>
  <c r="J31" i="4"/>
  <c r="L31" i="4"/>
  <c r="C33" i="4"/>
  <c r="D33" i="4"/>
  <c r="F33" i="4"/>
  <c r="G33" i="4"/>
  <c r="I33" i="4"/>
  <c r="L33" i="4"/>
  <c r="C34" i="4"/>
  <c r="D34" i="4"/>
  <c r="F34" i="4"/>
  <c r="G34" i="4"/>
  <c r="I34" i="4"/>
  <c r="L34" i="4"/>
  <c r="F35" i="4"/>
  <c r="I35" i="4"/>
  <c r="F36" i="4"/>
  <c r="I36" i="4"/>
  <c r="C37" i="4"/>
  <c r="D37" i="4"/>
  <c r="E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F40" i="4"/>
  <c r="I40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I46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F53" i="4"/>
  <c r="I53" i="4"/>
  <c r="L53" i="4"/>
  <c r="C54" i="4"/>
  <c r="D54" i="4"/>
  <c r="E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M59" i="4"/>
  <c r="C60" i="4"/>
  <c r="D60" i="4"/>
  <c r="F60" i="4"/>
  <c r="G60" i="4"/>
  <c r="I60" i="4"/>
  <c r="L60" i="4"/>
  <c r="C61" i="4"/>
  <c r="D61" i="4"/>
  <c r="F61" i="4"/>
  <c r="I61" i="4"/>
  <c r="C62" i="4"/>
  <c r="D62" i="4"/>
  <c r="F62" i="4"/>
  <c r="G62" i="4"/>
  <c r="I62" i="4"/>
  <c r="L62" i="4"/>
  <c r="C64" i="4"/>
  <c r="D64" i="4"/>
  <c r="F64" i="4"/>
  <c r="G64" i="4"/>
  <c r="I64" i="4"/>
  <c r="L64" i="4"/>
  <c r="C66" i="4"/>
  <c r="D66" i="4"/>
  <c r="F66" i="4"/>
  <c r="G66" i="4"/>
  <c r="I66" i="4"/>
  <c r="L66" i="4"/>
  <c r="L67" i="4"/>
  <c r="F68" i="4"/>
  <c r="I68" i="4"/>
  <c r="C71" i="4"/>
  <c r="F71" i="4"/>
  <c r="C72" i="4"/>
  <c r="F72" i="4"/>
  <c r="I72" i="4"/>
  <c r="D73" i="4"/>
  <c r="E73" i="4"/>
  <c r="F73" i="4"/>
  <c r="G73" i="4"/>
  <c r="H73" i="4"/>
  <c r="I73" i="4"/>
  <c r="J73" i="4"/>
  <c r="K73" i="4"/>
  <c r="L73" i="4"/>
  <c r="M73" i="4"/>
  <c r="N73" i="4"/>
  <c r="D74" i="4"/>
  <c r="E74" i="4"/>
  <c r="F74" i="4"/>
  <c r="G74" i="4"/>
  <c r="H74" i="4"/>
  <c r="I74" i="4"/>
  <c r="J74" i="4"/>
  <c r="K74" i="4"/>
  <c r="L74" i="4"/>
  <c r="M74" i="4"/>
  <c r="N74" i="4"/>
  <c r="C75" i="4"/>
  <c r="D75" i="4"/>
  <c r="F75" i="4"/>
  <c r="G75" i="4"/>
  <c r="I75" i="4"/>
  <c r="L75" i="4"/>
  <c r="D76" i="4"/>
  <c r="F76" i="4"/>
  <c r="G76" i="4"/>
  <c r="I76" i="4"/>
  <c r="L76" i="4"/>
  <c r="C77" i="4"/>
  <c r="D77" i="4"/>
  <c r="E77" i="4"/>
  <c r="F77" i="4"/>
  <c r="C78" i="4"/>
  <c r="D78" i="4"/>
  <c r="E78" i="4"/>
  <c r="F78" i="4"/>
  <c r="G78" i="4"/>
  <c r="I78" i="4"/>
  <c r="J78" i="4"/>
  <c r="L78" i="4"/>
  <c r="C79" i="4"/>
  <c r="D79" i="4"/>
  <c r="E79" i="4"/>
  <c r="F79" i="4"/>
  <c r="G79" i="4"/>
  <c r="I79" i="4"/>
  <c r="L79" i="4"/>
  <c r="D80" i="4"/>
  <c r="E80" i="4"/>
  <c r="F80" i="4"/>
  <c r="G80" i="4"/>
  <c r="H80" i="4"/>
  <c r="I80" i="4"/>
  <c r="J80" i="4"/>
  <c r="K80" i="4"/>
  <c r="L80" i="4"/>
  <c r="M80" i="4"/>
  <c r="N80" i="4"/>
  <c r="D81" i="4"/>
  <c r="E81" i="4"/>
  <c r="F81" i="4"/>
  <c r="G81" i="4"/>
  <c r="H81" i="4"/>
  <c r="I81" i="4"/>
  <c r="J81" i="4"/>
  <c r="K81" i="4"/>
  <c r="L81" i="4"/>
  <c r="M81" i="4"/>
  <c r="N81" i="4"/>
  <c r="D82" i="4"/>
  <c r="E82" i="4"/>
  <c r="F82" i="4"/>
  <c r="G82" i="4"/>
  <c r="H82" i="4"/>
  <c r="I82" i="4"/>
  <c r="J82" i="4"/>
  <c r="K82" i="4"/>
  <c r="L82" i="4"/>
  <c r="M82" i="4"/>
  <c r="N82" i="4"/>
  <c r="D83" i="4"/>
  <c r="E83" i="4"/>
  <c r="F83" i="4"/>
  <c r="G83" i="4"/>
  <c r="H83" i="4"/>
  <c r="I83" i="4"/>
  <c r="J83" i="4"/>
  <c r="K83" i="4"/>
  <c r="L83" i="4"/>
  <c r="M83" i="4"/>
  <c r="N83" i="4"/>
  <c r="D84" i="4"/>
  <c r="E84" i="4"/>
  <c r="F84" i="4"/>
  <c r="G84" i="4"/>
  <c r="H84" i="4"/>
  <c r="I84" i="4"/>
  <c r="J84" i="4"/>
  <c r="K84" i="4"/>
  <c r="L84" i="4"/>
  <c r="M84" i="4"/>
  <c r="N84" i="4"/>
  <c r="D85" i="4"/>
  <c r="E85" i="4"/>
  <c r="F85" i="4"/>
  <c r="G85" i="4"/>
  <c r="H85" i="4"/>
  <c r="I85" i="4"/>
  <c r="J85" i="4"/>
  <c r="K85" i="4"/>
  <c r="L85" i="4"/>
  <c r="M85" i="4"/>
  <c r="N85" i="4"/>
  <c r="D86" i="4"/>
  <c r="E86" i="4"/>
  <c r="F86" i="4"/>
  <c r="G86" i="4"/>
  <c r="H86" i="4"/>
  <c r="I86" i="4"/>
  <c r="J86" i="4"/>
  <c r="K86" i="4"/>
  <c r="L86" i="4"/>
  <c r="M86" i="4"/>
  <c r="N86" i="4"/>
  <c r="D87" i="4"/>
  <c r="E87" i="4"/>
  <c r="F87" i="4"/>
  <c r="G87" i="4"/>
  <c r="H87" i="4"/>
  <c r="I87" i="4"/>
  <c r="J87" i="4"/>
  <c r="K87" i="4"/>
  <c r="L87" i="4"/>
  <c r="M87" i="4"/>
  <c r="N87" i="4"/>
  <c r="D88" i="4"/>
  <c r="E88" i="4"/>
  <c r="F88" i="4"/>
  <c r="G88" i="4"/>
  <c r="H88" i="4"/>
  <c r="I88" i="4"/>
  <c r="J88" i="4"/>
  <c r="K88" i="4"/>
  <c r="L88" i="4"/>
  <c r="M88" i="4"/>
  <c r="N88" i="4"/>
  <c r="D89" i="4"/>
  <c r="E89" i="4"/>
  <c r="F89" i="4"/>
  <c r="G89" i="4"/>
  <c r="H89" i="4"/>
  <c r="I89" i="4"/>
  <c r="J89" i="4"/>
  <c r="K89" i="4"/>
  <c r="L89" i="4"/>
  <c r="M89" i="4"/>
  <c r="N89" i="4"/>
  <c r="D90" i="4"/>
  <c r="E90" i="4"/>
  <c r="F90" i="4"/>
  <c r="G90" i="4"/>
  <c r="H90" i="4"/>
  <c r="I90" i="4"/>
  <c r="J90" i="4"/>
  <c r="K90" i="4"/>
  <c r="L90" i="4"/>
  <c r="M90" i="4"/>
  <c r="N90" i="4"/>
  <c r="D91" i="4"/>
  <c r="G91" i="4"/>
  <c r="H91" i="4"/>
  <c r="I91" i="4"/>
  <c r="J91" i="4"/>
  <c r="K91" i="4"/>
  <c r="L91" i="4"/>
  <c r="M91" i="4"/>
  <c r="N91" i="4"/>
  <c r="D92" i="4"/>
  <c r="G92" i="4"/>
  <c r="H92" i="4"/>
  <c r="I92" i="4"/>
  <c r="J92" i="4"/>
  <c r="K92" i="4"/>
  <c r="L92" i="4"/>
  <c r="M92" i="4"/>
  <c r="N92" i="4"/>
  <c r="D93" i="4"/>
  <c r="G93" i="4"/>
  <c r="H93" i="4"/>
  <c r="I93" i="4"/>
  <c r="J93" i="4"/>
  <c r="K93" i="4"/>
  <c r="L93" i="4"/>
  <c r="M93" i="4"/>
  <c r="N93" i="4"/>
  <c r="D94" i="4"/>
  <c r="G94" i="4"/>
  <c r="H94" i="4"/>
  <c r="I94" i="4"/>
  <c r="J94" i="4"/>
  <c r="K94" i="4"/>
  <c r="L94" i="4"/>
  <c r="M94" i="4"/>
  <c r="N94" i="4"/>
  <c r="C95" i="4"/>
  <c r="F95" i="4"/>
  <c r="I95" i="4"/>
  <c r="L95" i="4"/>
  <c r="C96" i="4"/>
  <c r="D96" i="4"/>
  <c r="F96" i="4"/>
  <c r="G96" i="4"/>
  <c r="I96" i="4"/>
  <c r="L96" i="4"/>
  <c r="D97" i="4"/>
  <c r="E97" i="4"/>
  <c r="F97" i="4"/>
  <c r="G97" i="4"/>
  <c r="H97" i="4"/>
  <c r="I97" i="4"/>
  <c r="J97" i="4"/>
  <c r="K97" i="4"/>
  <c r="L97" i="4"/>
  <c r="M97" i="4"/>
  <c r="N97" i="4"/>
  <c r="D98" i="4"/>
  <c r="E98" i="4"/>
  <c r="F98" i="4"/>
  <c r="G98" i="4"/>
  <c r="H98" i="4"/>
  <c r="I98" i="4"/>
  <c r="J98" i="4"/>
  <c r="K98" i="4"/>
  <c r="L98" i="4"/>
  <c r="M98" i="4"/>
  <c r="N98" i="4"/>
  <c r="D99" i="4"/>
  <c r="E99" i="4"/>
  <c r="F99" i="4"/>
  <c r="G99" i="4"/>
  <c r="H99" i="4"/>
  <c r="I99" i="4"/>
  <c r="J99" i="4"/>
  <c r="K99" i="4"/>
  <c r="L99" i="4"/>
  <c r="M99" i="4"/>
  <c r="N99" i="4"/>
  <c r="D100" i="4"/>
  <c r="E100" i="4"/>
  <c r="F100" i="4"/>
  <c r="G100" i="4"/>
  <c r="H100" i="4"/>
  <c r="I100" i="4"/>
  <c r="J100" i="4"/>
  <c r="K100" i="4"/>
  <c r="L100" i="4"/>
  <c r="M100" i="4"/>
  <c r="N100" i="4"/>
  <c r="D101" i="4"/>
  <c r="E101" i="4"/>
  <c r="F101" i="4"/>
  <c r="G101" i="4"/>
  <c r="H101" i="4"/>
  <c r="I101" i="4"/>
  <c r="J101" i="4"/>
  <c r="K101" i="4"/>
  <c r="L101" i="4"/>
  <c r="M101" i="4"/>
  <c r="N101" i="4"/>
  <c r="D102" i="4"/>
  <c r="E102" i="4"/>
  <c r="F102" i="4"/>
  <c r="G102" i="4"/>
  <c r="H102" i="4"/>
  <c r="I102" i="4"/>
  <c r="J102" i="4"/>
  <c r="K102" i="4"/>
  <c r="L102" i="4"/>
  <c r="M102" i="4"/>
  <c r="N102" i="4"/>
  <c r="D103" i="4"/>
  <c r="E103" i="4"/>
  <c r="F103" i="4"/>
  <c r="G103" i="4"/>
  <c r="H103" i="4"/>
  <c r="I103" i="4"/>
  <c r="J103" i="4"/>
  <c r="K103" i="4"/>
  <c r="L103" i="4"/>
  <c r="M103" i="4"/>
  <c r="N103" i="4"/>
  <c r="D104" i="4"/>
  <c r="E104" i="4"/>
  <c r="F104" i="4"/>
  <c r="G104" i="4"/>
  <c r="H104" i="4"/>
  <c r="I104" i="4"/>
  <c r="J104" i="4"/>
  <c r="K104" i="4"/>
  <c r="L104" i="4"/>
  <c r="M104" i="4"/>
  <c r="N104" i="4"/>
  <c r="F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D107" i="4"/>
  <c r="E107" i="4"/>
  <c r="F107" i="4"/>
  <c r="G107" i="4"/>
  <c r="H107" i="4"/>
  <c r="I107" i="4"/>
  <c r="J107" i="4"/>
  <c r="K107" i="4"/>
  <c r="L107" i="4"/>
  <c r="M107" i="4"/>
  <c r="N107" i="4"/>
  <c r="D108" i="4"/>
  <c r="E108" i="4"/>
  <c r="F108" i="4"/>
  <c r="G108" i="4"/>
  <c r="H108" i="4"/>
  <c r="I108" i="4"/>
  <c r="J108" i="4"/>
  <c r="K108" i="4"/>
  <c r="L108" i="4"/>
  <c r="M108" i="4"/>
  <c r="N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D110" i="4"/>
  <c r="E110" i="4"/>
  <c r="F110" i="4"/>
  <c r="G110" i="4"/>
  <c r="H110" i="4"/>
  <c r="I110" i="4"/>
  <c r="J110" i="4"/>
  <c r="K110" i="4"/>
  <c r="D111" i="4"/>
  <c r="E111" i="4"/>
  <c r="F111" i="4"/>
  <c r="G111" i="4"/>
  <c r="H111" i="4"/>
  <c r="I111" i="4"/>
  <c r="J111" i="4"/>
  <c r="K111" i="4"/>
  <c r="L111" i="4"/>
  <c r="D112" i="4"/>
  <c r="E112" i="4"/>
  <c r="F112" i="4"/>
  <c r="G112" i="4"/>
  <c r="H112" i="4"/>
  <c r="I112" i="4"/>
  <c r="J112" i="4"/>
  <c r="K112" i="4"/>
  <c r="L112" i="4"/>
  <c r="M112" i="4"/>
  <c r="N112" i="4"/>
  <c r="D113" i="4"/>
  <c r="E113" i="4"/>
  <c r="F113" i="4"/>
  <c r="G113" i="4"/>
  <c r="H113" i="4"/>
  <c r="I113" i="4"/>
  <c r="J113" i="4"/>
  <c r="K113" i="4"/>
  <c r="L113" i="4"/>
  <c r="M113" i="4"/>
  <c r="N113" i="4"/>
  <c r="D114" i="4"/>
  <c r="E114" i="4"/>
  <c r="F114" i="4"/>
  <c r="G114" i="4"/>
  <c r="H114" i="4"/>
  <c r="I114" i="4"/>
  <c r="J114" i="4"/>
  <c r="K114" i="4"/>
  <c r="L114" i="4"/>
  <c r="M114" i="4"/>
  <c r="N114" i="4"/>
  <c r="C115" i="4"/>
  <c r="F115" i="4"/>
  <c r="I115" i="4"/>
  <c r="L115" i="4"/>
  <c r="D116" i="4"/>
  <c r="E116" i="4"/>
  <c r="F116" i="4"/>
  <c r="G116" i="4"/>
  <c r="H116" i="4"/>
  <c r="I116" i="4"/>
  <c r="J116" i="4"/>
  <c r="K116" i="4"/>
  <c r="L116" i="4"/>
  <c r="M116" i="4"/>
  <c r="N116" i="4"/>
  <c r="C117" i="4"/>
  <c r="D117" i="4"/>
  <c r="F117" i="4"/>
  <c r="G117" i="4"/>
  <c r="I117" i="4"/>
  <c r="L117" i="4"/>
  <c r="D118" i="4"/>
  <c r="E118" i="4"/>
  <c r="F118" i="4"/>
  <c r="G118" i="4"/>
  <c r="H118" i="4"/>
  <c r="I118" i="4"/>
  <c r="J118" i="4"/>
  <c r="K118" i="4"/>
  <c r="L118" i="4"/>
  <c r="M118" i="4"/>
  <c r="N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D120" i="4"/>
  <c r="E120" i="4"/>
  <c r="F120" i="4"/>
  <c r="G120" i="4"/>
  <c r="H120" i="4"/>
  <c r="I120" i="4"/>
  <c r="J120" i="4"/>
  <c r="K120" i="4"/>
  <c r="L120" i="4"/>
  <c r="M120" i="4"/>
  <c r="N120" i="4"/>
  <c r="D121" i="4"/>
  <c r="E121" i="4"/>
  <c r="F121" i="4"/>
  <c r="I121" i="4"/>
  <c r="C122" i="4"/>
  <c r="D122" i="4"/>
  <c r="E122" i="4"/>
  <c r="F122" i="4"/>
  <c r="G122" i="4"/>
  <c r="I122" i="4"/>
  <c r="L122" i="4"/>
  <c r="D123" i="4"/>
  <c r="G123" i="4"/>
  <c r="H123" i="4"/>
  <c r="I123" i="4"/>
  <c r="J123" i="4"/>
  <c r="K123" i="4"/>
  <c r="L123" i="4"/>
  <c r="M123" i="4"/>
  <c r="D124" i="4"/>
  <c r="G124" i="4"/>
  <c r="H124" i="4"/>
  <c r="I124" i="4"/>
  <c r="J124" i="4"/>
  <c r="K124" i="4"/>
  <c r="L124" i="4"/>
  <c r="M124" i="4"/>
  <c r="D125" i="4"/>
  <c r="E125" i="4"/>
  <c r="F125" i="4"/>
  <c r="G125" i="4"/>
  <c r="H125" i="4"/>
  <c r="I125" i="4"/>
  <c r="J125" i="4"/>
  <c r="K125" i="4"/>
  <c r="L125" i="4"/>
  <c r="M125" i="4"/>
  <c r="N125" i="4"/>
  <c r="D126" i="4"/>
  <c r="E126" i="4"/>
  <c r="F126" i="4"/>
  <c r="G126" i="4"/>
  <c r="H126" i="4"/>
  <c r="I126" i="4"/>
  <c r="J126" i="4"/>
  <c r="K126" i="4"/>
  <c r="L126" i="4"/>
  <c r="M126" i="4"/>
  <c r="N126" i="4"/>
  <c r="D127" i="4"/>
  <c r="E127" i="4"/>
  <c r="F127" i="4"/>
  <c r="G127" i="4"/>
  <c r="H127" i="4"/>
  <c r="I127" i="4"/>
  <c r="J127" i="4"/>
  <c r="K127" i="4"/>
  <c r="L127" i="4"/>
  <c r="M127" i="4"/>
  <c r="N127" i="4"/>
  <c r="D128" i="4"/>
  <c r="E128" i="4"/>
  <c r="F128" i="4"/>
  <c r="G128" i="4"/>
  <c r="H128" i="4"/>
  <c r="I128" i="4"/>
  <c r="J128" i="4"/>
  <c r="K128" i="4"/>
  <c r="L128" i="4"/>
  <c r="M128" i="4"/>
  <c r="N128" i="4"/>
  <c r="D129" i="4"/>
  <c r="E129" i="4"/>
  <c r="F129" i="4"/>
  <c r="G129" i="4"/>
  <c r="H129" i="4"/>
  <c r="I129" i="4"/>
  <c r="J129" i="4"/>
  <c r="K129" i="4"/>
  <c r="L129" i="4"/>
  <c r="M129" i="4"/>
  <c r="N129" i="4"/>
  <c r="D130" i="4"/>
  <c r="E130" i="4"/>
  <c r="F130" i="4"/>
  <c r="G130" i="4"/>
  <c r="H130" i="4"/>
  <c r="I130" i="4"/>
  <c r="J130" i="4"/>
  <c r="K130" i="4"/>
  <c r="L130" i="4"/>
  <c r="M130" i="4"/>
  <c r="N130" i="4"/>
  <c r="D131" i="4"/>
  <c r="E131" i="4"/>
  <c r="F131" i="4"/>
  <c r="G131" i="4"/>
  <c r="H131" i="4"/>
  <c r="I131" i="4"/>
  <c r="J131" i="4"/>
  <c r="K131" i="4"/>
  <c r="L131" i="4"/>
  <c r="M131" i="4"/>
  <c r="N131" i="4"/>
  <c r="C132" i="4"/>
  <c r="F132" i="4"/>
  <c r="C133" i="4"/>
  <c r="D133" i="4"/>
  <c r="E133" i="4"/>
  <c r="F133" i="4"/>
  <c r="G133" i="4"/>
  <c r="I133" i="4"/>
  <c r="J133" i="4"/>
  <c r="L133" i="4"/>
  <c r="C134" i="4"/>
  <c r="D134" i="4"/>
  <c r="F134" i="4"/>
  <c r="G134" i="4"/>
  <c r="I134" i="4"/>
  <c r="L134" i="4"/>
  <c r="C136" i="4"/>
  <c r="D136" i="4"/>
  <c r="F136" i="4"/>
  <c r="G136" i="4"/>
  <c r="H136" i="4"/>
  <c r="I136" i="4"/>
  <c r="L136" i="4"/>
  <c r="M136" i="4"/>
  <c r="N136" i="4"/>
  <c r="C137" i="4"/>
  <c r="D137" i="4"/>
  <c r="F137" i="4"/>
  <c r="G137" i="4"/>
  <c r="I137" i="4"/>
  <c r="L137" i="4"/>
  <c r="E18" i="27"/>
  <c r="AP8" i="8"/>
  <c r="AX8" i="8"/>
  <c r="BJ8" i="8"/>
  <c r="AI9" i="8"/>
  <c r="AJ9" i="8"/>
  <c r="AQ9" i="8"/>
  <c r="AR9" i="8"/>
  <c r="BL9" i="8"/>
  <c r="BM9" i="8"/>
  <c r="G10" i="8"/>
  <c r="M10" i="8"/>
  <c r="Q10" i="8"/>
  <c r="W10" i="8"/>
  <c r="Z10" i="8"/>
  <c r="AC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G11" i="8"/>
  <c r="M11" i="8"/>
  <c r="N11" i="8"/>
  <c r="Q11" i="8"/>
  <c r="W11" i="8"/>
  <c r="X11" i="8"/>
  <c r="Y11" i="8"/>
  <c r="Z11" i="8"/>
  <c r="AA11" i="8"/>
  <c r="AC11" i="8"/>
  <c r="AE11" i="8"/>
  <c r="AF11" i="8"/>
  <c r="AH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BA11" i="8"/>
  <c r="E12" i="4"/>
  <c r="BC11" i="8"/>
  <c r="BD11" i="8"/>
  <c r="BE11" i="8"/>
  <c r="BH11" i="8"/>
  <c r="BJ11" i="8"/>
  <c r="N12" i="4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G13" i="8"/>
  <c r="M13" i="8"/>
  <c r="N13" i="8"/>
  <c r="O13" i="8"/>
  <c r="Q13" i="8"/>
  <c r="S13" i="8"/>
  <c r="T13" i="8"/>
  <c r="U13" i="8"/>
  <c r="V13" i="8"/>
  <c r="Y13" i="8"/>
  <c r="AB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L13" i="8"/>
  <c r="BM13" i="8"/>
  <c r="C14" i="8"/>
  <c r="D14" i="8"/>
  <c r="G14" i="8"/>
  <c r="M14" i="8"/>
  <c r="N14" i="8"/>
  <c r="O14" i="8"/>
  <c r="Q14" i="8"/>
  <c r="T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F14" i="8"/>
  <c r="H15" i="4"/>
  <c r="BF14" i="8"/>
  <c r="J15" i="4"/>
  <c r="BG14" i="8"/>
  <c r="K15" i="4"/>
  <c r="BI14" i="8"/>
  <c r="M15" i="4"/>
  <c r="BJ14" i="8"/>
  <c r="N15" i="4"/>
  <c r="BL14" i="8"/>
  <c r="BM14" i="8"/>
  <c r="G15" i="8"/>
  <c r="M15" i="8"/>
  <c r="N15" i="8"/>
  <c r="Q15" i="8"/>
  <c r="W15" i="8"/>
  <c r="X15" i="8"/>
  <c r="Y15" i="8"/>
  <c r="Z15" i="8"/>
  <c r="AA15" i="8"/>
  <c r="AC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C16" i="4"/>
  <c r="AZ15" i="8"/>
  <c r="D15" i="8"/>
  <c r="BB15" i="8"/>
  <c r="BC15" i="8"/>
  <c r="BD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I17" i="8"/>
  <c r="E17" i="8"/>
  <c r="G17" i="8"/>
  <c r="H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L17" i="8"/>
  <c r="BM17" i="8"/>
  <c r="C18" i="8"/>
  <c r="D18" i="8"/>
  <c r="E18" i="8"/>
  <c r="F18" i="8"/>
  <c r="G18" i="8"/>
  <c r="H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E19" i="4"/>
  <c r="BD18" i="8"/>
  <c r="H19" i="4"/>
  <c r="BF18" i="8"/>
  <c r="J19" i="4"/>
  <c r="BG18" i="8"/>
  <c r="K19" i="4"/>
  <c r="BI18" i="8"/>
  <c r="M19" i="4"/>
  <c r="BJ18" i="8"/>
  <c r="N19" i="4"/>
  <c r="BL18" i="8"/>
  <c r="BM18" i="8"/>
  <c r="C19" i="8"/>
  <c r="D19" i="8"/>
  <c r="G19" i="8"/>
  <c r="J19" i="8"/>
  <c r="M19" i="8"/>
  <c r="N19" i="8"/>
  <c r="O19" i="8"/>
  <c r="E19" i="8"/>
  <c r="Q19" i="8"/>
  <c r="T19" i="8"/>
  <c r="V19" i="8"/>
  <c r="Y19" i="8"/>
  <c r="AB19" i="8"/>
  <c r="AD19" i="8"/>
  <c r="AE19" i="8"/>
  <c r="AG19" i="8"/>
  <c r="AH19" i="8"/>
  <c r="AP19" i="8"/>
  <c r="BA19" i="8"/>
  <c r="BD19" i="8"/>
  <c r="BF19" i="8"/>
  <c r="BG19" i="8"/>
  <c r="K20" i="4"/>
  <c r="BI19" i="8"/>
  <c r="M20" i="4"/>
  <c r="BJ19" i="8"/>
  <c r="N20" i="4"/>
  <c r="BL19" i="8"/>
  <c r="BM19" i="8"/>
  <c r="C20" i="8"/>
  <c r="D20" i="8"/>
  <c r="M20" i="8"/>
  <c r="N20" i="8"/>
  <c r="O20" i="8"/>
  <c r="E20" i="8"/>
  <c r="Q20" i="8"/>
  <c r="S20" i="8"/>
  <c r="T20" i="8"/>
  <c r="Y20" i="8"/>
  <c r="AB20" i="8"/>
  <c r="AD20" i="8"/>
  <c r="AE20" i="8"/>
  <c r="AG20" i="8"/>
  <c r="AH20" i="8"/>
  <c r="AP20" i="8"/>
  <c r="BA20" i="8"/>
  <c r="BJ20" i="8"/>
  <c r="BL20" i="8"/>
  <c r="BM20" i="8"/>
  <c r="G21" i="8"/>
  <c r="M21" i="8"/>
  <c r="Q21" i="8"/>
  <c r="W21" i="8"/>
  <c r="Z21" i="8"/>
  <c r="AC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C21" i="4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G23" i="8"/>
  <c r="M23" i="8"/>
  <c r="N23" i="8"/>
  <c r="Q23" i="8"/>
  <c r="W23" i="8"/>
  <c r="X23" i="8"/>
  <c r="Y23" i="8"/>
  <c r="Z23" i="8"/>
  <c r="AA23" i="8"/>
  <c r="AC23" i="8"/>
  <c r="AF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C23" i="4"/>
  <c r="AZ23" i="8"/>
  <c r="D23" i="4"/>
  <c r="BB23" i="8"/>
  <c r="BC23" i="8"/>
  <c r="G23" i="4"/>
  <c r="BE23" i="8"/>
  <c r="BH23" i="8"/>
  <c r="BH21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G25" i="8"/>
  <c r="M25" i="8"/>
  <c r="N25" i="8"/>
  <c r="O25" i="8"/>
  <c r="E25" i="8"/>
  <c r="Q25" i="8"/>
  <c r="T25" i="8"/>
  <c r="J25" i="8"/>
  <c r="Y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/>
  <c r="BF25" i="8"/>
  <c r="J25" i="4"/>
  <c r="BG25" i="8"/>
  <c r="K25" i="4"/>
  <c r="BI25" i="8"/>
  <c r="M25" i="4"/>
  <c r="BJ25" i="8"/>
  <c r="N25" i="4"/>
  <c r="BL25" i="8"/>
  <c r="BM25" i="8"/>
  <c r="C26" i="8"/>
  <c r="D26" i="8"/>
  <c r="G26" i="8"/>
  <c r="M26" i="8"/>
  <c r="N26" i="8"/>
  <c r="O26" i="8"/>
  <c r="S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M27" i="8"/>
  <c r="N27" i="8"/>
  <c r="O27" i="8"/>
  <c r="E27" i="8"/>
  <c r="Q27" i="8"/>
  <c r="S27" i="8"/>
  <c r="T27" i="8"/>
  <c r="Y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G28" i="8"/>
  <c r="M28" i="8"/>
  <c r="Q28" i="8"/>
  <c r="W28" i="8"/>
  <c r="X28" i="8"/>
  <c r="Z28" i="8"/>
  <c r="AA28" i="8"/>
  <c r="O28" i="8"/>
  <c r="AC28" i="8"/>
  <c r="AF28" i="8"/>
  <c r="AK28" i="8"/>
  <c r="AL28" i="8"/>
  <c r="AM28" i="8"/>
  <c r="AO28" i="8"/>
  <c r="AP28" i="8"/>
  <c r="AS28" i="8"/>
  <c r="AT28" i="8"/>
  <c r="AU28" i="8"/>
  <c r="AW28" i="8"/>
  <c r="AX28" i="8"/>
  <c r="AY28" i="8"/>
  <c r="C26" i="4"/>
  <c r="AZ28" i="8"/>
  <c r="AZ21" i="8"/>
  <c r="D21" i="8"/>
  <c r="BA28" i="8"/>
  <c r="E26" i="4"/>
  <c r="BB28" i="8"/>
  <c r="BC28" i="8"/>
  <c r="BG28" i="8"/>
  <c r="K26" i="4"/>
  <c r="BE28" i="8"/>
  <c r="BH28" i="8"/>
  <c r="L26" i="4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R30" i="8"/>
  <c r="Q30" i="8"/>
  <c r="S30" i="8"/>
  <c r="T30" i="8"/>
  <c r="J30" i="8"/>
  <c r="Y30" i="8"/>
  <c r="AB30" i="8"/>
  <c r="AD30" i="8"/>
  <c r="AE30" i="8"/>
  <c r="AG30" i="8"/>
  <c r="AH30" i="8"/>
  <c r="AP30" i="8"/>
  <c r="BA30" i="8"/>
  <c r="E28" i="4"/>
  <c r="BD30" i="8"/>
  <c r="H28" i="4"/>
  <c r="BF30" i="8"/>
  <c r="J28" i="4"/>
  <c r="BG30" i="8"/>
  <c r="K28" i="4"/>
  <c r="BI30" i="8"/>
  <c r="BJ30" i="8"/>
  <c r="N28" i="4"/>
  <c r="BL30" i="8"/>
  <c r="BM30" i="8"/>
  <c r="C31" i="8"/>
  <c r="D31" i="8"/>
  <c r="G31" i="8"/>
  <c r="M31" i="8"/>
  <c r="N31" i="8"/>
  <c r="O31" i="8"/>
  <c r="R31" i="8"/>
  <c r="Q31" i="8"/>
  <c r="T31" i="8"/>
  <c r="J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J37" i="8"/>
  <c r="BI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E39" i="8"/>
  <c r="G39" i="8"/>
  <c r="M39" i="8"/>
  <c r="N39" i="8"/>
  <c r="O39" i="8"/>
  <c r="P39" i="8"/>
  <c r="Q39" i="8"/>
  <c r="R39" i="8"/>
  <c r="T39" i="8"/>
  <c r="V39" i="8"/>
  <c r="U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M40" i="8"/>
  <c r="N40" i="8"/>
  <c r="O40" i="8"/>
  <c r="Q40" i="8"/>
  <c r="R40" i="8"/>
  <c r="S40" i="8"/>
  <c r="T40" i="8"/>
  <c r="U40" i="8"/>
  <c r="Y40" i="8"/>
  <c r="AB40" i="8"/>
  <c r="P40" i="8"/>
  <c r="AD40" i="8"/>
  <c r="AE40" i="8"/>
  <c r="AG40" i="8"/>
  <c r="AH40" i="8"/>
  <c r="AP40" i="8"/>
  <c r="BA40" i="8"/>
  <c r="E29" i="4"/>
  <c r="BD40" i="8"/>
  <c r="H29" i="4"/>
  <c r="BF40" i="8"/>
  <c r="J29" i="4"/>
  <c r="BG40" i="8"/>
  <c r="K29" i="4"/>
  <c r="BI40" i="8"/>
  <c r="M29" i="4"/>
  <c r="BJ40" i="8"/>
  <c r="N29" i="4"/>
  <c r="BL40" i="8"/>
  <c r="BM40" i="8"/>
  <c r="C41" i="8"/>
  <c r="D41" i="8"/>
  <c r="G41" i="8"/>
  <c r="M41" i="8"/>
  <c r="N41" i="8"/>
  <c r="O41" i="8"/>
  <c r="E41" i="8"/>
  <c r="Q41" i="8"/>
  <c r="T41" i="8"/>
  <c r="J41" i="8"/>
  <c r="V41" i="8"/>
  <c r="Y41" i="8"/>
  <c r="AB41" i="8"/>
  <c r="AD41" i="8"/>
  <c r="AE41" i="8"/>
  <c r="AG41" i="8"/>
  <c r="AH41" i="8"/>
  <c r="AP41" i="8"/>
  <c r="BA41" i="8"/>
  <c r="BD41" i="8"/>
  <c r="H30" i="4"/>
  <c r="BF41" i="8"/>
  <c r="BG41" i="8"/>
  <c r="K30" i="4"/>
  <c r="BI41" i="8"/>
  <c r="M30" i="4"/>
  <c r="BJ41" i="8"/>
  <c r="N30" i="4"/>
  <c r="BL41" i="8"/>
  <c r="BM41" i="8"/>
  <c r="C42" i="8"/>
  <c r="D42" i="8"/>
  <c r="G42" i="8"/>
  <c r="M42" i="8"/>
  <c r="N42" i="8"/>
  <c r="O42" i="8"/>
  <c r="E42" i="8"/>
  <c r="I42" i="8"/>
  <c r="Q42" i="8"/>
  <c r="S42" i="8"/>
  <c r="T42" i="8"/>
  <c r="Y42" i="8"/>
  <c r="AB42" i="8"/>
  <c r="AD42" i="8"/>
  <c r="AE42" i="8"/>
  <c r="AG42" i="8"/>
  <c r="AH42" i="8"/>
  <c r="AP42" i="8"/>
  <c r="BA42" i="8"/>
  <c r="BD42" i="8"/>
  <c r="H31" i="4"/>
  <c r="BF42" i="8"/>
  <c r="BG42" i="8"/>
  <c r="K31" i="4"/>
  <c r="BI42" i="8"/>
  <c r="M31" i="4"/>
  <c r="BJ42" i="8"/>
  <c r="N31" i="4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G45" i="8"/>
  <c r="M45" i="8"/>
  <c r="N45" i="8"/>
  <c r="O45" i="8"/>
  <c r="Q45" i="8"/>
  <c r="S45" i="8"/>
  <c r="T45" i="8"/>
  <c r="J45" i="8"/>
  <c r="Y45" i="8"/>
  <c r="AB45" i="8"/>
  <c r="F45" i="8"/>
  <c r="AD45" i="8"/>
  <c r="AE45" i="8"/>
  <c r="AG45" i="8"/>
  <c r="AH45" i="8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S46" i="8"/>
  <c r="Q46" i="8"/>
  <c r="T46" i="8"/>
  <c r="Y46" i="8"/>
  <c r="AB46" i="8"/>
  <c r="P46" i="8"/>
  <c r="AD46" i="8"/>
  <c r="AE46" i="8"/>
  <c r="AG46" i="8"/>
  <c r="AH46" i="8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S48" i="8"/>
  <c r="P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M49" i="8"/>
  <c r="N49" i="8"/>
  <c r="O49" i="8"/>
  <c r="P49" i="8"/>
  <c r="Q49" i="8"/>
  <c r="S49" i="8"/>
  <c r="T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W50" i="8"/>
  <c r="X50" i="8"/>
  <c r="N50" i="8"/>
  <c r="Z50" i="8"/>
  <c r="Z9" i="8"/>
  <c r="AA50" i="8"/>
  <c r="AC50" i="8"/>
  <c r="AF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C32" i="4"/>
  <c r="AZ50" i="8"/>
  <c r="BB50" i="8"/>
  <c r="BC50" i="8"/>
  <c r="G32" i="4"/>
  <c r="BE50" i="8"/>
  <c r="BH50" i="8"/>
  <c r="L32" i="4"/>
  <c r="BL50" i="8"/>
  <c r="BM50" i="8"/>
  <c r="D51" i="8"/>
  <c r="M51" i="8"/>
  <c r="N51" i="8"/>
  <c r="O51" i="8"/>
  <c r="Q51" i="8"/>
  <c r="R51" i="8"/>
  <c r="S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L51" i="8"/>
  <c r="BM51" i="8"/>
  <c r="C52" i="8"/>
  <c r="M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BF52" i="8"/>
  <c r="J34" i="4"/>
  <c r="BG52" i="8"/>
  <c r="K34" i="4"/>
  <c r="BI52" i="8"/>
  <c r="M34" i="4"/>
  <c r="BJ52" i="8"/>
  <c r="N34" i="4"/>
  <c r="BL52" i="8"/>
  <c r="BM52" i="8"/>
  <c r="M53" i="8"/>
  <c r="N53" i="8"/>
  <c r="W53" i="8"/>
  <c r="X53" i="8"/>
  <c r="Y53" i="8"/>
  <c r="Z53" i="8"/>
  <c r="AC53" i="8"/>
  <c r="Q53" i="8"/>
  <c r="AI53" i="8"/>
  <c r="AJ53" i="8"/>
  <c r="AN53" i="8"/>
  <c r="AQ53" i="8"/>
  <c r="AR53" i="8"/>
  <c r="BB53" i="8"/>
  <c r="BE53" i="8"/>
  <c r="BL53" i="8"/>
  <c r="BM53" i="8"/>
  <c r="G54" i="8"/>
  <c r="M54" i="8"/>
  <c r="N54" i="8"/>
  <c r="Q54" i="8"/>
  <c r="W54" i="8"/>
  <c r="X54" i="8"/>
  <c r="Y54" i="8"/>
  <c r="Z54" i="8"/>
  <c r="AA54" i="8"/>
  <c r="AD54" i="8"/>
  <c r="AC54" i="8"/>
  <c r="AF54" i="8"/>
  <c r="AI54" i="8"/>
  <c r="AJ54" i="8"/>
  <c r="AK54" i="8"/>
  <c r="AL54" i="8"/>
  <c r="AK53" i="8"/>
  <c r="AM53" i="8"/>
  <c r="AN54" i="8"/>
  <c r="AQ54" i="8"/>
  <c r="AR54" i="8"/>
  <c r="AS54" i="8"/>
  <c r="AS53" i="8"/>
  <c r="AU53" i="8"/>
  <c r="AT54" i="8"/>
  <c r="AU54" i="8"/>
  <c r="AV54" i="8"/>
  <c r="AW54" i="8"/>
  <c r="AV53" i="8"/>
  <c r="AX54" i="8"/>
  <c r="AY54" i="8"/>
  <c r="AZ54" i="8"/>
  <c r="BA54" i="8"/>
  <c r="E36" i="4"/>
  <c r="BB54" i="8"/>
  <c r="BC54" i="8"/>
  <c r="G36" i="4"/>
  <c r="BE54" i="8"/>
  <c r="BH54" i="8"/>
  <c r="L36" i="4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P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H37" i="4"/>
  <c r="BF56" i="8"/>
  <c r="J37" i="4"/>
  <c r="BG56" i="8"/>
  <c r="K37" i="4"/>
  <c r="BI56" i="8"/>
  <c r="M37" i="4"/>
  <c r="BJ56" i="8"/>
  <c r="N37" i="4"/>
  <c r="BL56" i="8"/>
  <c r="BM56" i="8"/>
  <c r="C57" i="8"/>
  <c r="D57" i="8"/>
  <c r="G57" i="8"/>
  <c r="M57" i="8"/>
  <c r="N57" i="8"/>
  <c r="O57" i="8"/>
  <c r="U57" i="8"/>
  <c r="Q57" i="8"/>
  <c r="S57" i="8"/>
  <c r="T57" i="8"/>
  <c r="V57" i="8"/>
  <c r="Y57" i="8"/>
  <c r="AB57" i="8"/>
  <c r="F57" i="8"/>
  <c r="F56" i="8"/>
  <c r="P57" i="8"/>
  <c r="AD57" i="8"/>
  <c r="AE57" i="8"/>
  <c r="AG57" i="8"/>
  <c r="AH57" i="8"/>
  <c r="BA57" i="8"/>
  <c r="C58" i="8"/>
  <c r="D58" i="8"/>
  <c r="G58" i="8"/>
  <c r="M58" i="8"/>
  <c r="N58" i="8"/>
  <c r="O58" i="8"/>
  <c r="Q58" i="8"/>
  <c r="R58" i="8"/>
  <c r="T58" i="8"/>
  <c r="J58" i="8"/>
  <c r="U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H38" i="4"/>
  <c r="BF58" i="8"/>
  <c r="J38" i="4"/>
  <c r="BG58" i="8"/>
  <c r="K38" i="4"/>
  <c r="BI58" i="8"/>
  <c r="M38" i="4"/>
  <c r="BJ58" i="8"/>
  <c r="N38" i="4"/>
  <c r="BL58" i="8"/>
  <c r="BM58" i="8"/>
  <c r="C59" i="8"/>
  <c r="D59" i="8"/>
  <c r="G59" i="8"/>
  <c r="M59" i="8"/>
  <c r="N59" i="8"/>
  <c r="O59" i="8"/>
  <c r="S59" i="8"/>
  <c r="E59" i="8"/>
  <c r="P59" i="8"/>
  <c r="Q59" i="8"/>
  <c r="R59" i="8"/>
  <c r="T59" i="8"/>
  <c r="U59" i="8"/>
  <c r="V59" i="8"/>
  <c r="Y59" i="8"/>
  <c r="AB59" i="8"/>
  <c r="AD59" i="8"/>
  <c r="AE59" i="8"/>
  <c r="AG59" i="8"/>
  <c r="AH59" i="8"/>
  <c r="AP59" i="8"/>
  <c r="BA59" i="8"/>
  <c r="E39" i="4"/>
  <c r="BD59" i="8"/>
  <c r="BF59" i="8"/>
  <c r="J39" i="4"/>
  <c r="BG59" i="8"/>
  <c r="K39" i="4"/>
  <c r="BI59" i="8"/>
  <c r="M39" i="4"/>
  <c r="BJ59" i="8"/>
  <c r="N39" i="4"/>
  <c r="BL59" i="8"/>
  <c r="BM59" i="8"/>
  <c r="G60" i="8"/>
  <c r="M60" i="8"/>
  <c r="N60" i="8"/>
  <c r="Q60" i="8"/>
  <c r="W60" i="8"/>
  <c r="X60" i="8"/>
  <c r="Y60" i="8"/>
  <c r="Z60" i="8"/>
  <c r="AA60" i="8"/>
  <c r="AC60" i="8"/>
  <c r="AF60" i="8"/>
  <c r="T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40" i="4"/>
  <c r="AZ60" i="8"/>
  <c r="D40" i="4"/>
  <c r="BB60" i="8"/>
  <c r="BC60" i="8"/>
  <c r="G40" i="4"/>
  <c r="BE60" i="8"/>
  <c r="BH60" i="8"/>
  <c r="L40" i="4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M62" i="8"/>
  <c r="N62" i="8"/>
  <c r="O62" i="8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L62" i="8"/>
  <c r="BM62" i="8"/>
  <c r="C63" i="8"/>
  <c r="D63" i="8"/>
  <c r="G63" i="8"/>
  <c r="M63" i="8"/>
  <c r="N63" i="8"/>
  <c r="O63" i="8"/>
  <c r="E63" i="8"/>
  <c r="Q63" i="8"/>
  <c r="R63" i="8"/>
  <c r="S63" i="8"/>
  <c r="T63" i="8"/>
  <c r="U63" i="8"/>
  <c r="J63" i="8"/>
  <c r="V63" i="8"/>
  <c r="Y63" i="8"/>
  <c r="AB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F63" i="8"/>
  <c r="BF63" i="8"/>
  <c r="J42" i="4"/>
  <c r="BG63" i="8"/>
  <c r="K42" i="4"/>
  <c r="BI63" i="8"/>
  <c r="M42" i="4"/>
  <c r="BJ63" i="8"/>
  <c r="N42" i="4"/>
  <c r="BL63" i="8"/>
  <c r="BM63" i="8"/>
  <c r="C64" i="8"/>
  <c r="D64" i="8"/>
  <c r="G64" i="8"/>
  <c r="M64" i="8"/>
  <c r="N64" i="8"/>
  <c r="O64" i="8"/>
  <c r="V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E43" i="4"/>
  <c r="BD64" i="8"/>
  <c r="H43" i="4"/>
  <c r="BF64" i="8"/>
  <c r="J43" i="4"/>
  <c r="BG64" i="8"/>
  <c r="K43" i="4"/>
  <c r="BI64" i="8"/>
  <c r="M43" i="4"/>
  <c r="BJ64" i="8"/>
  <c r="N43" i="4"/>
  <c r="BL64" i="8"/>
  <c r="BM64" i="8"/>
  <c r="C65" i="8"/>
  <c r="D65" i="8"/>
  <c r="G65" i="8"/>
  <c r="M65" i="8"/>
  <c r="N65" i="8"/>
  <c r="O65" i="8"/>
  <c r="U65" i="8"/>
  <c r="E65" i="8"/>
  <c r="I65" i="8"/>
  <c r="Q65" i="8"/>
  <c r="T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/>
  <c r="BF65" i="8"/>
  <c r="J44" i="4"/>
  <c r="BG65" i="8"/>
  <c r="K44" i="4"/>
  <c r="BI65" i="8"/>
  <c r="M44" i="4"/>
  <c r="BJ65" i="8"/>
  <c r="N44" i="4"/>
  <c r="BL65" i="8"/>
  <c r="BM65" i="8"/>
  <c r="C66" i="8"/>
  <c r="D66" i="8"/>
  <c r="G66" i="8"/>
  <c r="M66" i="8"/>
  <c r="N66" i="8"/>
  <c r="O66" i="8"/>
  <c r="Q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/>
  <c r="BF66" i="8"/>
  <c r="J45" i="4"/>
  <c r="BG66" i="8"/>
  <c r="K45" i="4"/>
  <c r="BI66" i="8"/>
  <c r="M45" i="4"/>
  <c r="BJ66" i="8"/>
  <c r="N45" i="4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N68" i="8"/>
  <c r="W68" i="8"/>
  <c r="X68" i="8"/>
  <c r="Y68" i="8"/>
  <c r="Z68" i="8"/>
  <c r="AA68" i="8"/>
  <c r="AC68" i="8"/>
  <c r="AC9" i="8"/>
  <c r="AE68" i="8"/>
  <c r="AF68" i="8"/>
  <c r="AI68" i="8"/>
  <c r="AJ68" i="8"/>
  <c r="AQ68" i="8"/>
  <c r="AR68" i="8"/>
  <c r="AY68" i="8"/>
  <c r="C68" i="8"/>
  <c r="AZ68" i="8"/>
  <c r="D46" i="4"/>
  <c r="BB68" i="8"/>
  <c r="F46" i="4"/>
  <c r="BC68" i="8"/>
  <c r="BD68" i="8"/>
  <c r="BE68" i="8"/>
  <c r="BH68" i="8"/>
  <c r="L46" i="4"/>
  <c r="BL68" i="8"/>
  <c r="BM68" i="8"/>
  <c r="C69" i="8"/>
  <c r="D69" i="8"/>
  <c r="M69" i="8"/>
  <c r="N69" i="8"/>
  <c r="O69" i="8"/>
  <c r="Q69" i="8"/>
  <c r="S69" i="8"/>
  <c r="T69" i="8"/>
  <c r="V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BF69" i="8"/>
  <c r="J47" i="4"/>
  <c r="BG69" i="8"/>
  <c r="K47" i="4"/>
  <c r="BI69" i="8"/>
  <c r="M47" i="4"/>
  <c r="BJ69" i="8"/>
  <c r="N47" i="4"/>
  <c r="BL69" i="8"/>
  <c r="BM69" i="8"/>
  <c r="C70" i="8"/>
  <c r="D70" i="8"/>
  <c r="G70" i="8"/>
  <c r="M70" i="8"/>
  <c r="N70" i="8"/>
  <c r="Q70" i="8"/>
  <c r="AB70" i="8"/>
  <c r="AD70" i="8"/>
  <c r="AE70" i="8"/>
  <c r="AG70" i="8"/>
  <c r="AH70" i="8"/>
  <c r="AI70" i="8"/>
  <c r="AJ70" i="8"/>
  <c r="AK70" i="8"/>
  <c r="AN70" i="8"/>
  <c r="T70" i="8"/>
  <c r="AO70" i="8"/>
  <c r="AQ70" i="8"/>
  <c r="AR70" i="8"/>
  <c r="AS70" i="8"/>
  <c r="AT70" i="8"/>
  <c r="AV70" i="8"/>
  <c r="AV68" i="8"/>
  <c r="BA70" i="8"/>
  <c r="BD70" i="8"/>
  <c r="BF70" i="8"/>
  <c r="BG70" i="8"/>
  <c r="BI70" i="8"/>
  <c r="BJ70" i="8"/>
  <c r="BL70" i="8"/>
  <c r="BM70" i="8"/>
  <c r="C71" i="8"/>
  <c r="D71" i="8"/>
  <c r="G71" i="8"/>
  <c r="I71" i="8"/>
  <c r="M71" i="8"/>
  <c r="N71" i="8"/>
  <c r="O71" i="8"/>
  <c r="P71" i="8"/>
  <c r="F71" i="8"/>
  <c r="Q71" i="8"/>
  <c r="S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M72" i="8"/>
  <c r="N72" i="8"/>
  <c r="O72" i="8"/>
  <c r="E72" i="8"/>
  <c r="Q72" i="8"/>
  <c r="R72" i="8"/>
  <c r="S72" i="8"/>
  <c r="T72" i="8"/>
  <c r="U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AR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X77" i="8"/>
  <c r="Z77" i="8"/>
  <c r="AI77" i="8"/>
  <c r="AJ77" i="8"/>
  <c r="AK77" i="8"/>
  <c r="E13" i="15"/>
  <c r="AN77" i="8"/>
  <c r="AQ77" i="8"/>
  <c r="AR77" i="8"/>
  <c r="AS77" i="8"/>
  <c r="E13" i="17"/>
  <c r="AV77" i="8"/>
  <c r="BB77" i="8"/>
  <c r="F50" i="4"/>
  <c r="BE77" i="8"/>
  <c r="I50" i="4"/>
  <c r="BL77" i="8"/>
  <c r="BM77" i="8"/>
  <c r="C78" i="8"/>
  <c r="D78" i="8"/>
  <c r="M78" i="8"/>
  <c r="N78" i="8"/>
  <c r="O78" i="8"/>
  <c r="Q78" i="8"/>
  <c r="G78" i="8"/>
  <c r="T78" i="8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L78" i="8"/>
  <c r="BM78" i="8"/>
  <c r="C79" i="8"/>
  <c r="M79" i="8"/>
  <c r="N79" i="8"/>
  <c r="D79" i="8"/>
  <c r="O79" i="8"/>
  <c r="E79" i="8"/>
  <c r="Q79" i="8"/>
  <c r="G79" i="8"/>
  <c r="T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E52" i="4"/>
  <c r="BD79" i="8"/>
  <c r="BF79" i="8"/>
  <c r="J52" i="4"/>
  <c r="BG79" i="8"/>
  <c r="K52" i="4"/>
  <c r="BI79" i="8"/>
  <c r="M52" i="4"/>
  <c r="BJ79" i="8"/>
  <c r="N52" i="4"/>
  <c r="BL79" i="8"/>
  <c r="BM79" i="8"/>
  <c r="G80" i="8"/>
  <c r="M80" i="8"/>
  <c r="N80" i="8"/>
  <c r="Q80" i="8"/>
  <c r="T80" i="8"/>
  <c r="W80" i="8"/>
  <c r="X80" i="8"/>
  <c r="Y80" i="8"/>
  <c r="Z80" i="8"/>
  <c r="AA80" i="8"/>
  <c r="AD80" i="8"/>
  <c r="AC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C53" i="4"/>
  <c r="AZ80" i="8"/>
  <c r="D53" i="4"/>
  <c r="BB80" i="8"/>
  <c r="BE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G82" i="8"/>
  <c r="M82" i="8"/>
  <c r="N82" i="8"/>
  <c r="O82" i="8"/>
  <c r="E82" i="8"/>
  <c r="Q82" i="8"/>
  <c r="R82" i="8"/>
  <c r="S82" i="8"/>
  <c r="T82" i="8"/>
  <c r="Y82" i="8"/>
  <c r="AB82" i="8"/>
  <c r="AD82" i="8"/>
  <c r="AE82" i="8"/>
  <c r="AG82" i="8"/>
  <c r="AH82" i="8"/>
  <c r="AU82" i="8"/>
  <c r="AX82" i="8"/>
  <c r="BA82" i="8"/>
  <c r="BD82" i="8"/>
  <c r="H54" i="4"/>
  <c r="BF82" i="8"/>
  <c r="J54" i="4"/>
  <c r="BG82" i="8"/>
  <c r="K54" i="4"/>
  <c r="BI82" i="8"/>
  <c r="M54" i="4"/>
  <c r="BJ82" i="8"/>
  <c r="N54" i="4"/>
  <c r="BL82" i="8"/>
  <c r="BM82" i="8"/>
  <c r="C83" i="8"/>
  <c r="G83" i="8"/>
  <c r="M83" i="8"/>
  <c r="N83" i="8"/>
  <c r="O83" i="8"/>
  <c r="E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E55" i="4"/>
  <c r="BD83" i="8"/>
  <c r="BF83" i="8"/>
  <c r="J55" i="4"/>
  <c r="BG83" i="8"/>
  <c r="K55" i="4"/>
  <c r="BI83" i="8"/>
  <c r="M55" i="4"/>
  <c r="BJ83" i="8"/>
  <c r="N55" i="4"/>
  <c r="BL83" i="8"/>
  <c r="BM83" i="8"/>
  <c r="C84" i="8"/>
  <c r="D84" i="8"/>
  <c r="I84" i="8"/>
  <c r="E84" i="8"/>
  <c r="G84" i="8"/>
  <c r="H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E15" i="16"/>
  <c r="BD84" i="8"/>
  <c r="H15" i="16"/>
  <c r="BF84" i="8"/>
  <c r="J15" i="16"/>
  <c r="BG84" i="8"/>
  <c r="K15" i="16"/>
  <c r="BI84" i="8"/>
  <c r="M15" i="16"/>
  <c r="M56" i="4"/>
  <c r="BJ84" i="8"/>
  <c r="N15" i="16"/>
  <c r="BL84" i="8"/>
  <c r="BM84" i="8"/>
  <c r="C85" i="8"/>
  <c r="M85" i="8"/>
  <c r="N85" i="8"/>
  <c r="D85" i="8"/>
  <c r="I85" i="8"/>
  <c r="O85" i="8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L85" i="8"/>
  <c r="BM85" i="8"/>
  <c r="C86" i="8"/>
  <c r="M86" i="8"/>
  <c r="N86" i="8"/>
  <c r="D86" i="8"/>
  <c r="O86" i="8"/>
  <c r="Q86" i="8"/>
  <c r="G86" i="8"/>
  <c r="T86" i="8"/>
  <c r="U86" i="8"/>
  <c r="V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/>
  <c r="BG86" i="8"/>
  <c r="K58" i="4"/>
  <c r="BI86" i="8"/>
  <c r="M58" i="4"/>
  <c r="BJ86" i="8"/>
  <c r="N58" i="4"/>
  <c r="BL86" i="8"/>
  <c r="BM86" i="8"/>
  <c r="C87" i="8"/>
  <c r="G87" i="8"/>
  <c r="M87" i="8"/>
  <c r="N87" i="8"/>
  <c r="O87" i="8"/>
  <c r="Q87" i="8"/>
  <c r="T87" i="8"/>
  <c r="Y87" i="8"/>
  <c r="AB87" i="8"/>
  <c r="P87" i="8"/>
  <c r="AD87" i="8"/>
  <c r="AE87" i="8"/>
  <c r="AG87" i="8"/>
  <c r="AH87" i="8"/>
  <c r="AL87" i="8"/>
  <c r="F21" i="15"/>
  <c r="AM87" i="8"/>
  <c r="G21" i="15"/>
  <c r="AO87" i="8"/>
  <c r="AP87" i="8"/>
  <c r="AT87" i="8"/>
  <c r="AU87" i="8"/>
  <c r="AW87" i="8"/>
  <c r="AX87" i="8"/>
  <c r="BA87" i="8"/>
  <c r="E59" i="4"/>
  <c r="BD87" i="8"/>
  <c r="H59" i="4"/>
  <c r="BF87" i="8"/>
  <c r="J59" i="4"/>
  <c r="BG87" i="8"/>
  <c r="K59" i="4"/>
  <c r="BI87" i="8"/>
  <c r="BJ87" i="8"/>
  <c r="N59" i="4"/>
  <c r="BL87" i="8"/>
  <c r="BM87" i="8"/>
  <c r="C88" i="8"/>
  <c r="M88" i="8"/>
  <c r="N88" i="8"/>
  <c r="O88" i="8"/>
  <c r="E88" i="8"/>
  <c r="Q88" i="8"/>
  <c r="T88" i="8"/>
  <c r="Y88" i="8"/>
  <c r="AB88" i="8"/>
  <c r="P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E60" i="4"/>
  <c r="BD88" i="8"/>
  <c r="BF88" i="8"/>
  <c r="J60" i="4"/>
  <c r="BG88" i="8"/>
  <c r="K60" i="4"/>
  <c r="BI88" i="8"/>
  <c r="M60" i="4"/>
  <c r="BJ88" i="8"/>
  <c r="N60" i="4"/>
  <c r="BL88" i="8"/>
  <c r="BM88" i="8"/>
  <c r="C89" i="8"/>
  <c r="M89" i="8"/>
  <c r="N89" i="8"/>
  <c r="W89" i="8"/>
  <c r="X89" i="8"/>
  <c r="Y89" i="8"/>
  <c r="Z89" i="8"/>
  <c r="AC89" i="8"/>
  <c r="Q89" i="8"/>
  <c r="G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D89" i="8"/>
  <c r="BA89" i="8"/>
  <c r="E61" i="4"/>
  <c r="BB89" i="8"/>
  <c r="BC89" i="8"/>
  <c r="BE89" i="8"/>
  <c r="BF89" i="8"/>
  <c r="J61" i="4"/>
  <c r="BG89" i="8"/>
  <c r="K61" i="4"/>
  <c r="BH89" i="8"/>
  <c r="BI89" i="8"/>
  <c r="M61" i="4"/>
  <c r="BL89" i="8"/>
  <c r="BM89" i="8"/>
  <c r="C90" i="8"/>
  <c r="M90" i="8"/>
  <c r="N90" i="8"/>
  <c r="O90" i="8"/>
  <c r="S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BF90" i="8"/>
  <c r="J62" i="4"/>
  <c r="BG90" i="8"/>
  <c r="K62" i="4"/>
  <c r="BI90" i="8"/>
  <c r="M62" i="4"/>
  <c r="BJ90" i="8"/>
  <c r="N62" i="4"/>
  <c r="BL90" i="8"/>
  <c r="BM90" i="8"/>
  <c r="C91" i="8"/>
  <c r="D91" i="8"/>
  <c r="G91" i="8"/>
  <c r="M91" i="8"/>
  <c r="N91" i="8"/>
  <c r="Q91" i="8"/>
  <c r="W91" i="8"/>
  <c r="X91" i="8"/>
  <c r="Y91" i="8"/>
  <c r="AA91" i="8"/>
  <c r="AC91" i="8"/>
  <c r="AE91" i="8"/>
  <c r="AP91" i="8"/>
  <c r="AU91" i="8"/>
  <c r="AX91" i="8"/>
  <c r="BA91" i="8"/>
  <c r="BD91" i="8"/>
  <c r="BF91" i="8"/>
  <c r="BG91" i="8"/>
  <c r="BL91" i="8"/>
  <c r="BM91" i="8"/>
  <c r="C92" i="8"/>
  <c r="D92" i="8"/>
  <c r="E92" i="8"/>
  <c r="I92" i="8"/>
  <c r="H92" i="8"/>
  <c r="G92" i="8"/>
  <c r="M92" i="8"/>
  <c r="N92" i="8"/>
  <c r="O92" i="8"/>
  <c r="Q92" i="8"/>
  <c r="R92" i="8"/>
  <c r="S92" i="8"/>
  <c r="T92" i="8"/>
  <c r="U92" i="8"/>
  <c r="Y92" i="8"/>
  <c r="AB92" i="8"/>
  <c r="P92" i="8"/>
  <c r="AD92" i="8"/>
  <c r="AE92" i="8"/>
  <c r="AG92" i="8"/>
  <c r="AH92" i="8"/>
  <c r="AP92" i="8"/>
  <c r="AU92" i="8"/>
  <c r="AX92" i="8"/>
  <c r="BA92" i="8"/>
  <c r="BD92" i="8"/>
  <c r="BF92" i="8"/>
  <c r="BG92" i="8"/>
  <c r="BL92" i="8"/>
  <c r="BM92" i="8"/>
  <c r="C93" i="8"/>
  <c r="D93" i="8"/>
  <c r="E93" i="8"/>
  <c r="I93" i="8"/>
  <c r="H93" i="8"/>
  <c r="G93" i="8"/>
  <c r="M93" i="8"/>
  <c r="N93" i="8"/>
  <c r="O93" i="8"/>
  <c r="Q93" i="8"/>
  <c r="R93" i="8"/>
  <c r="S93" i="8"/>
  <c r="T93" i="8"/>
  <c r="J93" i="8"/>
  <c r="U93" i="8"/>
  <c r="V93" i="8"/>
  <c r="Y93" i="8"/>
  <c r="AB93" i="8"/>
  <c r="P93" i="8"/>
  <c r="F93" i="8"/>
  <c r="AD93" i="8"/>
  <c r="AE93" i="8"/>
  <c r="AG93" i="8"/>
  <c r="AH93" i="8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T94" i="8"/>
  <c r="AV94" i="8"/>
  <c r="AY94" i="8"/>
  <c r="C94" i="8"/>
  <c r="AZ94" i="8"/>
  <c r="D63" i="4"/>
  <c r="BB94" i="8"/>
  <c r="F63" i="4"/>
  <c r="BC94" i="8"/>
  <c r="G63" i="4"/>
  <c r="BE94" i="8"/>
  <c r="I63" i="4"/>
  <c r="BH94" i="8"/>
  <c r="L63" i="4"/>
  <c r="BL94" i="8"/>
  <c r="BM94" i="8"/>
  <c r="C95" i="8"/>
  <c r="M95" i="8"/>
  <c r="N95" i="8"/>
  <c r="D95" i="8"/>
  <c r="O95" i="8"/>
  <c r="R95" i="8"/>
  <c r="Q95" i="8"/>
  <c r="T95" i="8"/>
  <c r="Y95" i="8"/>
  <c r="AB95" i="8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AX95" i="8"/>
  <c r="BA95" i="8"/>
  <c r="E64" i="4"/>
  <c r="BD95" i="8"/>
  <c r="H64" i="4"/>
  <c r="BF95" i="8"/>
  <c r="J64" i="4"/>
  <c r="BG95" i="8"/>
  <c r="K64" i="4"/>
  <c r="BI95" i="8"/>
  <c r="M64" i="4"/>
  <c r="BJ95" i="8"/>
  <c r="N64" i="4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M97" i="8"/>
  <c r="N97" i="8"/>
  <c r="O97" i="8"/>
  <c r="E97" i="8"/>
  <c r="Q97" i="8"/>
  <c r="G97" i="8"/>
  <c r="T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G26" i="17"/>
  <c r="AW97" i="8"/>
  <c r="AX97" i="8"/>
  <c r="BA97" i="8"/>
  <c r="E66" i="4"/>
  <c r="BD97" i="8"/>
  <c r="H66" i="4"/>
  <c r="BF97" i="8"/>
  <c r="J66" i="4"/>
  <c r="BG97" i="8"/>
  <c r="K66" i="4"/>
  <c r="BI97" i="8"/>
  <c r="M66" i="4"/>
  <c r="BJ97" i="8"/>
  <c r="N66" i="4"/>
  <c r="BL97" i="8"/>
  <c r="BM97" i="8"/>
  <c r="M98" i="8"/>
  <c r="W98" i="8"/>
  <c r="X98" i="8"/>
  <c r="Z98" i="8"/>
  <c r="AA98" i="8"/>
  <c r="AH98" i="8"/>
  <c r="AC98" i="8"/>
  <c r="AF98" i="8"/>
  <c r="AI98" i="8"/>
  <c r="AJ98" i="8"/>
  <c r="D27" i="15"/>
  <c r="AK98" i="8"/>
  <c r="E27" i="15"/>
  <c r="AN98" i="8"/>
  <c r="AO98" i="8"/>
  <c r="AQ98" i="8"/>
  <c r="AR98" i="8"/>
  <c r="AS98" i="8"/>
  <c r="E28" i="17"/>
  <c r="AU98" i="8"/>
  <c r="AV98" i="8"/>
  <c r="AW98" i="8"/>
  <c r="AX98" i="8"/>
  <c r="AY98" i="8"/>
  <c r="C67" i="4"/>
  <c r="AZ98" i="8"/>
  <c r="BB98" i="8"/>
  <c r="F67" i="4"/>
  <c r="BC98" i="8"/>
  <c r="G67" i="4"/>
  <c r="BE98" i="8"/>
  <c r="BH98" i="8"/>
  <c r="BJ98" i="8"/>
  <c r="N67" i="4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M100" i="8"/>
  <c r="N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L100" i="8"/>
  <c r="BM100" i="8"/>
  <c r="G101" i="8"/>
  <c r="M101" i="8"/>
  <c r="Q101" i="8"/>
  <c r="W101" i="8"/>
  <c r="X101" i="8"/>
  <c r="Z101" i="8"/>
  <c r="AA101" i="8"/>
  <c r="AC101" i="8"/>
  <c r="AF101" i="8"/>
  <c r="AI101" i="8"/>
  <c r="AJ101" i="8"/>
  <c r="AM101" i="8"/>
  <c r="AK101" i="8"/>
  <c r="E28" i="15"/>
  <c r="AN101" i="8"/>
  <c r="T101" i="8"/>
  <c r="AQ101" i="8"/>
  <c r="AR101" i="8"/>
  <c r="AS101" i="8"/>
  <c r="AT101" i="8"/>
  <c r="AU101" i="8"/>
  <c r="AY101" i="8"/>
  <c r="C68" i="4"/>
  <c r="AZ101" i="8"/>
  <c r="D68" i="4"/>
  <c r="BB101" i="8"/>
  <c r="BC101" i="8"/>
  <c r="G68" i="4"/>
  <c r="BH101" i="8"/>
  <c r="BJ101" i="8"/>
  <c r="N68" i="4"/>
  <c r="BL101" i="8"/>
  <c r="BM101" i="8"/>
  <c r="C102" i="8"/>
  <c r="D102" i="8"/>
  <c r="F102" i="8"/>
  <c r="G102" i="8"/>
  <c r="M102" i="8"/>
  <c r="N102" i="8"/>
  <c r="O102" i="8"/>
  <c r="E102" i="8"/>
  <c r="Q102" i="8"/>
  <c r="R102" i="8"/>
  <c r="S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M103" i="8"/>
  <c r="N103" i="8"/>
  <c r="D103" i="8"/>
  <c r="O103" i="8"/>
  <c r="V103" i="8"/>
  <c r="Q103" i="8"/>
  <c r="T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E105" i="8"/>
  <c r="G105" i="8"/>
  <c r="J105" i="8"/>
  <c r="L105" i="8"/>
  <c r="K105" i="8"/>
  <c r="M105" i="8"/>
  <c r="N105" i="8"/>
  <c r="D105" i="8"/>
  <c r="O105" i="8"/>
  <c r="P105" i="8"/>
  <c r="Q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L105" i="8"/>
  <c r="BM105" i="8"/>
  <c r="W106" i="8"/>
  <c r="X106" i="8"/>
  <c r="Z106" i="8"/>
  <c r="AA106" i="8"/>
  <c r="AC106" i="8"/>
  <c r="Q106" i="8"/>
  <c r="AF106" i="8"/>
  <c r="AI106" i="8"/>
  <c r="AJ106" i="8"/>
  <c r="AK106" i="8"/>
  <c r="AM106" i="8"/>
  <c r="AN106" i="8"/>
  <c r="AQ106" i="8"/>
  <c r="AR106" i="8"/>
  <c r="AS106" i="8"/>
  <c r="AU106" i="8"/>
  <c r="AV106" i="8"/>
  <c r="AY106" i="8"/>
  <c r="C48" i="4"/>
  <c r="AZ106" i="8"/>
  <c r="D48" i="4"/>
  <c r="BB106" i="8"/>
  <c r="BA106" i="8"/>
  <c r="E48" i="4"/>
  <c r="BC106" i="8"/>
  <c r="G48" i="4"/>
  <c r="BE106" i="8"/>
  <c r="BH106" i="8"/>
  <c r="L48" i="4"/>
  <c r="BL106" i="8"/>
  <c r="BM106" i="8"/>
  <c r="C107" i="8"/>
  <c r="M107" i="8"/>
  <c r="N107" i="8"/>
  <c r="O107" i="8"/>
  <c r="V107" i="8"/>
  <c r="Q107" i="8"/>
  <c r="G107" i="8"/>
  <c r="T107" i="8"/>
  <c r="U107" i="8"/>
  <c r="Y107" i="8"/>
  <c r="AB107" i="8"/>
  <c r="P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L107" i="8"/>
  <c r="BM107" i="8"/>
  <c r="C108" i="8"/>
  <c r="D108" i="8"/>
  <c r="G108" i="8"/>
  <c r="M108" i="8"/>
  <c r="N108" i="8"/>
  <c r="O108" i="8"/>
  <c r="U108" i="8"/>
  <c r="E108" i="8"/>
  <c r="I108" i="8"/>
  <c r="Q108" i="8"/>
  <c r="R108" i="8"/>
  <c r="T108" i="8"/>
  <c r="V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M109" i="8"/>
  <c r="N109" i="8"/>
  <c r="O109" i="8"/>
  <c r="E109" i="8"/>
  <c r="R109" i="8"/>
  <c r="Q109" i="8"/>
  <c r="S109" i="8"/>
  <c r="T109" i="8"/>
  <c r="Y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H16" i="16"/>
  <c r="BF109" i="8"/>
  <c r="J16" i="16"/>
  <c r="BG109" i="8"/>
  <c r="K16" i="16"/>
  <c r="BI109" i="8"/>
  <c r="M16" i="16"/>
  <c r="BJ109" i="8"/>
  <c r="N16" i="16"/>
  <c r="BL109" i="8"/>
  <c r="BM109" i="8"/>
  <c r="C110" i="8"/>
  <c r="D110" i="8"/>
  <c r="E110" i="8"/>
  <c r="F110" i="8"/>
  <c r="G110" i="8"/>
  <c r="H110" i="8"/>
  <c r="I110" i="8"/>
  <c r="M110" i="8"/>
  <c r="N110" i="8"/>
  <c r="O110" i="8"/>
  <c r="P110" i="8"/>
  <c r="Q110" i="8"/>
  <c r="R110" i="8"/>
  <c r="S110" i="8"/>
  <c r="T110" i="8"/>
  <c r="U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M111" i="8"/>
  <c r="N111" i="8"/>
  <c r="D111" i="8"/>
  <c r="O111" i="8"/>
  <c r="E111" i="8"/>
  <c r="Q111" i="8"/>
  <c r="G111" i="8"/>
  <c r="R111" i="8"/>
  <c r="T111" i="8"/>
  <c r="J111" i="8"/>
  <c r="U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E17" i="16"/>
  <c r="BD111" i="8"/>
  <c r="BF111" i="8"/>
  <c r="J17" i="16"/>
  <c r="BG111" i="8"/>
  <c r="K17" i="16"/>
  <c r="BI111" i="8"/>
  <c r="M17" i="16"/>
  <c r="BJ111" i="8"/>
  <c r="N17" i="16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O113" i="8"/>
  <c r="Q113" i="8"/>
  <c r="T113" i="8"/>
  <c r="V113" i="8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E18" i="16"/>
  <c r="BD113" i="8"/>
  <c r="H18" i="16"/>
  <c r="BF113" i="8"/>
  <c r="J18" i="16"/>
  <c r="BG113" i="8"/>
  <c r="K18" i="16"/>
  <c r="BI113" i="8"/>
  <c r="M18" i="16"/>
  <c r="BJ113" i="8"/>
  <c r="N18" i="16"/>
  <c r="BL113" i="8"/>
  <c r="BM113" i="8"/>
  <c r="C114" i="8"/>
  <c r="M114" i="8"/>
  <c r="N114" i="8"/>
  <c r="O114" i="8"/>
  <c r="Q114" i="8"/>
  <c r="T114" i="8"/>
  <c r="Y114" i="8"/>
  <c r="AB114" i="8"/>
  <c r="F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E19" i="16"/>
  <c r="BD114" i="8"/>
  <c r="BG114" i="8"/>
  <c r="BI114" i="8"/>
  <c r="BJ114" i="8"/>
  <c r="BL114" i="8"/>
  <c r="BM114" i="8"/>
  <c r="C115" i="8"/>
  <c r="M115" i="8"/>
  <c r="N115" i="8"/>
  <c r="O115" i="8"/>
  <c r="Q115" i="8"/>
  <c r="T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20" i="16"/>
  <c r="BD115" i="8"/>
  <c r="H20" i="16"/>
  <c r="BF115" i="8"/>
  <c r="J20" i="16"/>
  <c r="BG115" i="8"/>
  <c r="K20" i="16"/>
  <c r="BI115" i="8"/>
  <c r="M20" i="16"/>
  <c r="BJ115" i="8"/>
  <c r="N20" i="16"/>
  <c r="BL115" i="8"/>
  <c r="BM115" i="8"/>
  <c r="C116" i="8"/>
  <c r="G116" i="8"/>
  <c r="M116" i="8"/>
  <c r="N116" i="8"/>
  <c r="O116" i="8"/>
  <c r="Q116" i="8"/>
  <c r="T116" i="8"/>
  <c r="U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O117" i="8"/>
  <c r="Q117" i="8"/>
  <c r="G117" i="8"/>
  <c r="R117" i="8"/>
  <c r="T117" i="8"/>
  <c r="V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E21" i="16"/>
  <c r="BD117" i="8"/>
  <c r="H21" i="16"/>
  <c r="BF117" i="8"/>
  <c r="J21" i="16"/>
  <c r="BG117" i="8"/>
  <c r="K21" i="16"/>
  <c r="BI117" i="8"/>
  <c r="M21" i="16"/>
  <c r="BJ117" i="8"/>
  <c r="N21" i="16"/>
  <c r="BL117" i="8"/>
  <c r="BM117" i="8"/>
  <c r="C118" i="8"/>
  <c r="D118" i="8"/>
  <c r="D117" i="8"/>
  <c r="G118" i="8"/>
  <c r="M118" i="8"/>
  <c r="N118" i="8"/>
  <c r="O118" i="8"/>
  <c r="Q118" i="8"/>
  <c r="S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2" i="16"/>
  <c r="BD118" i="8"/>
  <c r="BF118" i="8"/>
  <c r="J22" i="16"/>
  <c r="BG118" i="8"/>
  <c r="K22" i="16"/>
  <c r="BI118" i="8"/>
  <c r="M22" i="16"/>
  <c r="BJ118" i="8"/>
  <c r="N22" i="16"/>
  <c r="BL118" i="8"/>
  <c r="BM118" i="8"/>
  <c r="C119" i="8"/>
  <c r="D119" i="8"/>
  <c r="G119" i="8"/>
  <c r="N119" i="8"/>
  <c r="Q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3" i="16"/>
  <c r="BD119" i="8"/>
  <c r="H23" i="16"/>
  <c r="BF119" i="8"/>
  <c r="J23" i="16"/>
  <c r="BG119" i="8"/>
  <c r="K23" i="16"/>
  <c r="BI119" i="8"/>
  <c r="M23" i="16"/>
  <c r="BJ119" i="8"/>
  <c r="N23" i="16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G121" i="8"/>
  <c r="M121" i="8"/>
  <c r="N121" i="8"/>
  <c r="O121" i="8"/>
  <c r="E121" i="8"/>
  <c r="O119" i="8"/>
  <c r="R119" i="8"/>
  <c r="Q121" i="8"/>
  <c r="S121" i="8"/>
  <c r="T121" i="8"/>
  <c r="V121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D122" i="8"/>
  <c r="O122" i="8"/>
  <c r="R122" i="8"/>
  <c r="Q122" i="8"/>
  <c r="T122" i="8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E25" i="16"/>
  <c r="BD122" i="8"/>
  <c r="H25" i="16"/>
  <c r="BF122" i="8"/>
  <c r="J25" i="16"/>
  <c r="BG122" i="8"/>
  <c r="K25" i="16"/>
  <c r="BI122" i="8"/>
  <c r="M25" i="16"/>
  <c r="BJ122" i="8"/>
  <c r="N25" i="16"/>
  <c r="BL122" i="8"/>
  <c r="BM122" i="8"/>
  <c r="C123" i="8"/>
  <c r="D123" i="8"/>
  <c r="G123" i="8"/>
  <c r="M123" i="8"/>
  <c r="N123" i="8"/>
  <c r="O123" i="8"/>
  <c r="E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M124" i="8"/>
  <c r="N124" i="8"/>
  <c r="S124" i="8"/>
  <c r="O124" i="8"/>
  <c r="Q124" i="8"/>
  <c r="G124" i="8"/>
  <c r="R124" i="8"/>
  <c r="T124" i="8"/>
  <c r="V124" i="8"/>
  <c r="U124" i="8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7" i="16"/>
  <c r="BD124" i="8"/>
  <c r="H27" i="16"/>
  <c r="BF124" i="8"/>
  <c r="J27" i="16"/>
  <c r="BG124" i="8"/>
  <c r="K27" i="16"/>
  <c r="BI124" i="8"/>
  <c r="M27" i="16"/>
  <c r="BJ124" i="8"/>
  <c r="N27" i="16"/>
  <c r="BL124" i="8"/>
  <c r="BM124" i="8"/>
  <c r="D125" i="8"/>
  <c r="G125" i="8"/>
  <c r="M125" i="8"/>
  <c r="N125" i="8"/>
  <c r="O125" i="8"/>
  <c r="E125" i="8"/>
  <c r="Q125" i="8"/>
  <c r="S125" i="8"/>
  <c r="T125" i="8"/>
  <c r="J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H28" i="16"/>
  <c r="BF125" i="8"/>
  <c r="J28" i="16"/>
  <c r="BG125" i="8"/>
  <c r="K28" i="16"/>
  <c r="BI125" i="8"/>
  <c r="M28" i="16"/>
  <c r="BJ125" i="8"/>
  <c r="N28" i="16"/>
  <c r="BL125" i="8"/>
  <c r="BM125" i="8"/>
  <c r="C126" i="8"/>
  <c r="C106" i="8"/>
  <c r="G126" i="8"/>
  <c r="N126" i="8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9" i="16"/>
  <c r="BD126" i="8"/>
  <c r="H29" i="16"/>
  <c r="BF126" i="8"/>
  <c r="J29" i="16"/>
  <c r="BG126" i="8"/>
  <c r="K29" i="16"/>
  <c r="BI126" i="8"/>
  <c r="M29" i="16"/>
  <c r="BJ126" i="8"/>
  <c r="N29" i="16"/>
  <c r="BL126" i="8"/>
  <c r="BM126" i="8"/>
  <c r="D127" i="8"/>
  <c r="D126" i="8"/>
  <c r="G127" i="8"/>
  <c r="M127" i="8"/>
  <c r="N127" i="8"/>
  <c r="O127" i="8"/>
  <c r="V127" i="8"/>
  <c r="Q127" i="8"/>
  <c r="R127" i="8"/>
  <c r="T127" i="8"/>
  <c r="Y127" i="8"/>
  <c r="AB127" i="8"/>
  <c r="P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G128" i="8"/>
  <c r="M128" i="8"/>
  <c r="N128" i="8"/>
  <c r="O128" i="8"/>
  <c r="O126" i="8"/>
  <c r="Q128" i="8"/>
  <c r="S128" i="8"/>
  <c r="T128" i="8"/>
  <c r="T126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AI129" i="8"/>
  <c r="AQ129" i="8"/>
  <c r="AR129" i="8"/>
  <c r="BL129" i="8"/>
  <c r="BM129" i="8"/>
  <c r="AI130" i="8"/>
  <c r="AQ130" i="8"/>
  <c r="AR130" i="8"/>
  <c r="BL130" i="8"/>
  <c r="BM130" i="8"/>
  <c r="C131" i="8"/>
  <c r="M131" i="8"/>
  <c r="N131" i="8"/>
  <c r="W131" i="8"/>
  <c r="X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AX131" i="8"/>
  <c r="AY131" i="8"/>
  <c r="BB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AC132" i="8"/>
  <c r="AF132" i="8"/>
  <c r="AJ132" i="8"/>
  <c r="AK132" i="8"/>
  <c r="AL132" i="8"/>
  <c r="AM132" i="8"/>
  <c r="AN132" i="8"/>
  <c r="AO132" i="8"/>
  <c r="AP132" i="8"/>
  <c r="AS132" i="8"/>
  <c r="AT132" i="8"/>
  <c r="AU132" i="8"/>
  <c r="AW132" i="8"/>
  <c r="AX132" i="8"/>
  <c r="AY132" i="8"/>
  <c r="AZ132" i="8"/>
  <c r="BB132" i="8"/>
  <c r="BC132" i="8"/>
  <c r="G72" i="4"/>
  <c r="BE132" i="8"/>
  <c r="BH132" i="8"/>
  <c r="L72" i="4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M135" i="8"/>
  <c r="N135" i="8"/>
  <c r="O135" i="8"/>
  <c r="V135" i="8"/>
  <c r="R135" i="8"/>
  <c r="Q135" i="8"/>
  <c r="S135" i="8"/>
  <c r="T135" i="8"/>
  <c r="J135" i="8"/>
  <c r="Y135" i="8"/>
  <c r="AB135" i="8"/>
  <c r="F135" i="8"/>
  <c r="D16" i="27"/>
  <c r="C16" i="27" s="1"/>
  <c r="B16" i="27" s="1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5" i="4"/>
  <c r="BD135" i="8"/>
  <c r="H75" i="4"/>
  <c r="I16" i="27"/>
  <c r="H16" i="27"/>
  <c r="BF135" i="8"/>
  <c r="J75" i="4"/>
  <c r="BG135" i="8"/>
  <c r="K75" i="4"/>
  <c r="BI135" i="8"/>
  <c r="M75" i="4"/>
  <c r="BJ135" i="8"/>
  <c r="N75" i="4"/>
  <c r="BL135" i="8"/>
  <c r="BM135" i="8"/>
  <c r="C136" i="8"/>
  <c r="D136" i="8"/>
  <c r="G136" i="8"/>
  <c r="M136" i="8"/>
  <c r="N136" i="8"/>
  <c r="O136" i="8"/>
  <c r="R136" i="8"/>
  <c r="Q136" i="8"/>
  <c r="S136" i="8"/>
  <c r="T136" i="8"/>
  <c r="Y136" i="8"/>
  <c r="AB136" i="8"/>
  <c r="P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E76" i="4"/>
  <c r="BD136" i="8"/>
  <c r="BF136" i="8"/>
  <c r="J76" i="4"/>
  <c r="BG136" i="8"/>
  <c r="K76" i="4"/>
  <c r="BI136" i="8"/>
  <c r="M76" i="4"/>
  <c r="BJ136" i="8"/>
  <c r="N76" i="4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AC137" i="8"/>
  <c r="AE137" i="8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G77" i="4"/>
  <c r="BE137" i="8"/>
  <c r="BE131" i="8"/>
  <c r="I71" i="4"/>
  <c r="BG137" i="8"/>
  <c r="K77" i="4"/>
  <c r="BH137" i="8"/>
  <c r="L77" i="4"/>
  <c r="BL137" i="8"/>
  <c r="BM137" i="8"/>
  <c r="D138" i="8"/>
  <c r="G138" i="8"/>
  <c r="I138" i="8"/>
  <c r="M138" i="8"/>
  <c r="N138" i="8"/>
  <c r="O138" i="8"/>
  <c r="R138" i="8"/>
  <c r="E138" i="8"/>
  <c r="H138" i="8"/>
  <c r="Q138" i="8"/>
  <c r="S138" i="8"/>
  <c r="T138" i="8"/>
  <c r="V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H78" i="4"/>
  <c r="BF138" i="8"/>
  <c r="BG138" i="8"/>
  <c r="K78" i="4"/>
  <c r="BI138" i="8"/>
  <c r="M78" i="4"/>
  <c r="BJ138" i="8"/>
  <c r="N78" i="4"/>
  <c r="BL138" i="8"/>
  <c r="BM138" i="8"/>
  <c r="C139" i="8"/>
  <c r="D139" i="8"/>
  <c r="I139" i="8"/>
  <c r="M139" i="8"/>
  <c r="N139" i="8"/>
  <c r="O139" i="8"/>
  <c r="E139" i="8"/>
  <c r="Q139" i="8"/>
  <c r="R139" i="8"/>
  <c r="S139" i="8"/>
  <c r="T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H79" i="4"/>
  <c r="BF139" i="8"/>
  <c r="J79" i="4"/>
  <c r="BG139" i="8"/>
  <c r="K79" i="4"/>
  <c r="BI139" i="8"/>
  <c r="M79" i="4"/>
  <c r="BJ139" i="8"/>
  <c r="N79" i="4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E143" i="8"/>
  <c r="F143" i="8"/>
  <c r="G143" i="8"/>
  <c r="H143" i="8"/>
  <c r="I143" i="8"/>
  <c r="M143" i="8"/>
  <c r="N143" i="8"/>
  <c r="O143" i="8"/>
  <c r="P143" i="8"/>
  <c r="Q143" i="8"/>
  <c r="R143" i="8"/>
  <c r="S143" i="8"/>
  <c r="W143" i="8"/>
  <c r="X143" i="8"/>
  <c r="Y143" i="8"/>
  <c r="Z143" i="8"/>
  <c r="AA143" i="8"/>
  <c r="AB143" i="8"/>
  <c r="AC143" i="8"/>
  <c r="AD143" i="8"/>
  <c r="AE143" i="8"/>
  <c r="AF143" i="8"/>
  <c r="T143" i="8"/>
  <c r="AH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E144" i="8"/>
  <c r="F144" i="8"/>
  <c r="G144" i="8"/>
  <c r="H144" i="8"/>
  <c r="I144" i="8"/>
  <c r="M144" i="8"/>
  <c r="N144" i="8"/>
  <c r="O144" i="8"/>
  <c r="P144" i="8"/>
  <c r="Q144" i="8"/>
  <c r="R144" i="8"/>
  <c r="S144" i="8"/>
  <c r="T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D150" i="8"/>
  <c r="BE150" i="8"/>
  <c r="BF150" i="8"/>
  <c r="BG150" i="8"/>
  <c r="BH150" i="8"/>
  <c r="BI150" i="8"/>
  <c r="BJ150" i="8"/>
  <c r="BL150" i="8"/>
  <c r="BM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O153" i="8"/>
  <c r="Q153" i="8"/>
  <c r="W153" i="8"/>
  <c r="X153" i="8"/>
  <c r="Y153" i="8"/>
  <c r="Z153" i="8"/>
  <c r="AA153" i="8"/>
  <c r="AC153" i="8"/>
  <c r="AD153" i="8"/>
  <c r="AE153" i="8"/>
  <c r="AF153" i="8"/>
  <c r="AH153" i="8"/>
  <c r="AG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Q154" i="8"/>
  <c r="S154" i="8"/>
  <c r="T154" i="8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Z157" i="8"/>
  <c r="AA157" i="8"/>
  <c r="AC157" i="8"/>
  <c r="Q157" i="8"/>
  <c r="AF157" i="8"/>
  <c r="AF131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D157" i="8"/>
  <c r="BB157" i="8"/>
  <c r="BC157" i="8"/>
  <c r="G95" i="4"/>
  <c r="BE157" i="8"/>
  <c r="BH157" i="8"/>
  <c r="BI157" i="8"/>
  <c r="M95" i="4"/>
  <c r="BL157" i="8"/>
  <c r="BM157" i="8"/>
  <c r="C158" i="8"/>
  <c r="D158" i="8"/>
  <c r="M158" i="8"/>
  <c r="N158" i="8"/>
  <c r="O158" i="8"/>
  <c r="R158" i="8"/>
  <c r="Q158" i="8"/>
  <c r="S158" i="8"/>
  <c r="T158" i="8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E96" i="4"/>
  <c r="BD158" i="8"/>
  <c r="H96" i="4"/>
  <c r="BF158" i="8"/>
  <c r="J96" i="4"/>
  <c r="BG158" i="8"/>
  <c r="K96" i="4"/>
  <c r="BI158" i="8"/>
  <c r="M96" i="4"/>
  <c r="BJ158" i="8"/>
  <c r="N96" i="4"/>
  <c r="BL158" i="8"/>
  <c r="BM158" i="8"/>
  <c r="C159" i="8"/>
  <c r="D159" i="8"/>
  <c r="E159" i="8"/>
  <c r="I159" i="8"/>
  <c r="M159" i="8"/>
  <c r="N159" i="8"/>
  <c r="O159" i="8"/>
  <c r="R159" i="8"/>
  <c r="Q159" i="8"/>
  <c r="G159" i="8"/>
  <c r="S159" i="8"/>
  <c r="T159" i="8"/>
  <c r="J159" i="8"/>
  <c r="V159" i="8"/>
  <c r="Y159" i="8"/>
  <c r="AB159" i="8"/>
  <c r="P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B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M167" i="8"/>
  <c r="N167" i="8"/>
  <c r="W167" i="8"/>
  <c r="X167" i="8"/>
  <c r="Z167" i="8"/>
  <c r="Y167" i="8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C105" i="4"/>
  <c r="BB167" i="8"/>
  <c r="BL167" i="8"/>
  <c r="BM167" i="8"/>
  <c r="C168" i="8"/>
  <c r="D168" i="8"/>
  <c r="G168" i="8"/>
  <c r="M168" i="8"/>
  <c r="N168" i="8"/>
  <c r="Q168" i="8"/>
  <c r="W168" i="8"/>
  <c r="X168" i="8"/>
  <c r="Y168" i="8"/>
  <c r="Z168" i="8"/>
  <c r="AA168" i="8"/>
  <c r="AE168" i="8"/>
  <c r="AC168" i="8"/>
  <c r="AF168" i="8"/>
  <c r="AK168" i="8"/>
  <c r="AL168" i="8"/>
  <c r="AM168" i="8"/>
  <c r="AN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D169" i="8"/>
  <c r="G169" i="8"/>
  <c r="M169" i="8"/>
  <c r="N169" i="8"/>
  <c r="O169" i="8"/>
  <c r="S169" i="8"/>
  <c r="Q169" i="8"/>
  <c r="T169" i="8"/>
  <c r="Y169" i="8"/>
  <c r="AB169" i="8"/>
  <c r="P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G171" i="8"/>
  <c r="I171" i="8"/>
  <c r="M171" i="8"/>
  <c r="N171" i="8"/>
  <c r="O171" i="8"/>
  <c r="Q171" i="8"/>
  <c r="R171" i="8"/>
  <c r="S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E172" i="8"/>
  <c r="F172" i="8"/>
  <c r="G172" i="8"/>
  <c r="H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F172" i="8"/>
  <c r="BG172" i="8"/>
  <c r="BH172" i="8"/>
  <c r="BI172" i="8"/>
  <c r="M110" i="4"/>
  <c r="BL172" i="8"/>
  <c r="BM172" i="8"/>
  <c r="C173" i="8"/>
  <c r="D173" i="8"/>
  <c r="E173" i="8"/>
  <c r="F173" i="8"/>
  <c r="G173" i="8"/>
  <c r="H173" i="8"/>
  <c r="I173" i="8"/>
  <c r="J173" i="8"/>
  <c r="K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M111" i="4"/>
  <c r="BJ173" i="8"/>
  <c r="N111" i="4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G179" i="8"/>
  <c r="M179" i="8"/>
  <c r="N179" i="8"/>
  <c r="O179" i="8"/>
  <c r="P179" i="8"/>
  <c r="Q179" i="8"/>
  <c r="R179" i="8"/>
  <c r="S179" i="8"/>
  <c r="W179" i="8"/>
  <c r="X179" i="8"/>
  <c r="Y179" i="8"/>
  <c r="Z179" i="8"/>
  <c r="AA179" i="8"/>
  <c r="AB179" i="8"/>
  <c r="AC179" i="8"/>
  <c r="AD179" i="8"/>
  <c r="AE179" i="8"/>
  <c r="AF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D179" i="8"/>
  <c r="BB179" i="8"/>
  <c r="BC179" i="8"/>
  <c r="BD179" i="8"/>
  <c r="G115" i="4"/>
  <c r="BE179" i="8"/>
  <c r="BH179" i="8"/>
  <c r="BL179" i="8"/>
  <c r="BM179" i="8"/>
  <c r="C180" i="8"/>
  <c r="D180" i="8"/>
  <c r="E180" i="8"/>
  <c r="F180" i="8"/>
  <c r="G180" i="8"/>
  <c r="H180" i="8"/>
  <c r="I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I181" i="8"/>
  <c r="G181" i="8"/>
  <c r="M181" i="8"/>
  <c r="N181" i="8"/>
  <c r="O181" i="8"/>
  <c r="P181" i="8"/>
  <c r="Q181" i="8"/>
  <c r="R181" i="8"/>
  <c r="S181" i="8"/>
  <c r="T181" i="8"/>
  <c r="U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17" i="4"/>
  <c r="BD181" i="8"/>
  <c r="F181" i="8"/>
  <c r="BF181" i="8"/>
  <c r="J117" i="4"/>
  <c r="BG181" i="8"/>
  <c r="K117" i="4"/>
  <c r="BI181" i="8"/>
  <c r="M117" i="4"/>
  <c r="BJ181" i="8"/>
  <c r="N117" i="4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M184" i="8"/>
  <c r="N184" i="8"/>
  <c r="O184" i="8"/>
  <c r="P184" i="8"/>
  <c r="Q184" i="8"/>
  <c r="R184" i="8"/>
  <c r="S184" i="8"/>
  <c r="T184" i="8"/>
  <c r="J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C121" i="4"/>
  <c r="AZ185" i="8"/>
  <c r="BA185" i="8"/>
  <c r="BB185" i="8"/>
  <c r="BC185" i="8"/>
  <c r="BD185" i="8"/>
  <c r="H121" i="4"/>
  <c r="BE185" i="8"/>
  <c r="BG185" i="8"/>
  <c r="K121" i="4"/>
  <c r="BH185" i="8"/>
  <c r="L121" i="4"/>
  <c r="BL185" i="8"/>
  <c r="BM185" i="8"/>
  <c r="C186" i="8"/>
  <c r="C185" i="8"/>
  <c r="C167" i="8"/>
  <c r="D186" i="8"/>
  <c r="E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H122" i="4"/>
  <c r="I15" i="27"/>
  <c r="H15" i="27"/>
  <c r="BF186" i="8"/>
  <c r="J122" i="4"/>
  <c r="BG186" i="8"/>
  <c r="K122" i="4"/>
  <c r="BI186" i="8"/>
  <c r="M122" i="4"/>
  <c r="BJ186" i="8"/>
  <c r="N122" i="4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M196" i="8"/>
  <c r="N196" i="8"/>
  <c r="W196" i="8"/>
  <c r="X196" i="8"/>
  <c r="O196" i="8"/>
  <c r="U196" i="8"/>
  <c r="AC196" i="8"/>
  <c r="AF196" i="8"/>
  <c r="AH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D132" i="4"/>
  <c r="BB196" i="8"/>
  <c r="BC196" i="8"/>
  <c r="G132" i="4"/>
  <c r="BE196" i="8"/>
  <c r="I132" i="4"/>
  <c r="BG196" i="8"/>
  <c r="K132" i="4"/>
  <c r="BH196" i="8"/>
  <c r="L132" i="4"/>
  <c r="BL196" i="8"/>
  <c r="BM196" i="8"/>
  <c r="C197" i="8"/>
  <c r="D197" i="8"/>
  <c r="M197" i="8"/>
  <c r="N197" i="8"/>
  <c r="O197" i="8"/>
  <c r="R197" i="8"/>
  <c r="S197" i="8"/>
  <c r="Q197" i="8"/>
  <c r="T197" i="8"/>
  <c r="Y197" i="8"/>
  <c r="AB197" i="8"/>
  <c r="P197" i="8"/>
  <c r="D18" i="27"/>
  <c r="C18" i="27" s="1"/>
  <c r="B18" i="27" s="1"/>
  <c r="AD197" i="8"/>
  <c r="AE197" i="8"/>
  <c r="AG197" i="8"/>
  <c r="AH197" i="8"/>
  <c r="AP197" i="8"/>
  <c r="BA197" i="8"/>
  <c r="BD197" i="8"/>
  <c r="BF197" i="8"/>
  <c r="BG197" i="8"/>
  <c r="K133" i="4"/>
  <c r="BI197" i="8"/>
  <c r="M133" i="4"/>
  <c r="BJ197" i="8"/>
  <c r="N133" i="4"/>
  <c r="BL197" i="8"/>
  <c r="BM197" i="8"/>
  <c r="C198" i="8"/>
  <c r="D198" i="8"/>
  <c r="G198" i="8"/>
  <c r="M198" i="8"/>
  <c r="N198" i="8"/>
  <c r="O198" i="8"/>
  <c r="E198" i="8"/>
  <c r="Q198" i="8"/>
  <c r="S198" i="8"/>
  <c r="T198" i="8"/>
  <c r="J198" i="8"/>
  <c r="Y198" i="8"/>
  <c r="AB198" i="8"/>
  <c r="F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E134" i="4"/>
  <c r="BD198" i="8"/>
  <c r="H134" i="4"/>
  <c r="I19" i="27"/>
  <c r="BF198" i="8"/>
  <c r="J134" i="4"/>
  <c r="BG198" i="8"/>
  <c r="K134" i="4"/>
  <c r="BI198" i="8"/>
  <c r="M134" i="4"/>
  <c r="BJ198" i="8"/>
  <c r="N134" i="4"/>
  <c r="BL198" i="8"/>
  <c r="BM198" i="8"/>
  <c r="AI199" i="8"/>
  <c r="AQ199" i="8"/>
  <c r="AR199" i="8"/>
  <c r="BL199" i="8"/>
  <c r="BM199" i="8"/>
  <c r="C200" i="8"/>
  <c r="D200" i="8"/>
  <c r="I200" i="8"/>
  <c r="E200" i="8"/>
  <c r="F200" i="8"/>
  <c r="G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E136" i="4"/>
  <c r="BD200" i="8"/>
  <c r="BF200" i="8"/>
  <c r="J136" i="4"/>
  <c r="BG200" i="8"/>
  <c r="K136" i="4"/>
  <c r="BI200" i="8"/>
  <c r="BJ200" i="8"/>
  <c r="BL200" i="8"/>
  <c r="BM200" i="8"/>
  <c r="C201" i="8"/>
  <c r="D201" i="8"/>
  <c r="M201" i="8"/>
  <c r="N201" i="8"/>
  <c r="O201" i="8"/>
  <c r="E201" i="8"/>
  <c r="Q201" i="8"/>
  <c r="G201" i="8"/>
  <c r="S201" i="8"/>
  <c r="T201" i="8"/>
  <c r="Y201" i="8"/>
  <c r="AB201" i="8"/>
  <c r="P201" i="8"/>
  <c r="AD201" i="8"/>
  <c r="AE201" i="8"/>
  <c r="AG201" i="8"/>
  <c r="AP201" i="8"/>
  <c r="BA201" i="8"/>
  <c r="E137" i="4"/>
  <c r="BD201" i="8"/>
  <c r="H137" i="4"/>
  <c r="BF201" i="8"/>
  <c r="J137" i="4"/>
  <c r="BG201" i="8"/>
  <c r="K137" i="4"/>
  <c r="BI201" i="8"/>
  <c r="M137" i="4"/>
  <c r="BJ201" i="8"/>
  <c r="N137" i="4"/>
  <c r="BL201" i="8"/>
  <c r="BM201" i="8"/>
  <c r="AI202" i="8"/>
  <c r="AQ202" i="8"/>
  <c r="AR202" i="8"/>
  <c r="BL202" i="8"/>
  <c r="BM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8" i="27"/>
  <c r="J17" i="27"/>
  <c r="E19" i="27"/>
  <c r="J19" i="27"/>
  <c r="J201" i="8"/>
  <c r="J169" i="8"/>
  <c r="V181" i="8"/>
  <c r="J180" i="8"/>
  <c r="AH179" i="8"/>
  <c r="J181" i="8"/>
  <c r="L181" i="8"/>
  <c r="AF167" i="8"/>
  <c r="AG179" i="8"/>
  <c r="L184" i="8"/>
  <c r="K184" i="8"/>
  <c r="T179" i="8"/>
  <c r="T196" i="8"/>
  <c r="U135" i="8"/>
  <c r="T132" i="8"/>
  <c r="J138" i="8"/>
  <c r="T137" i="8"/>
  <c r="T153" i="8"/>
  <c r="K159" i="8"/>
  <c r="U159" i="8"/>
  <c r="T157" i="8"/>
  <c r="J108" i="8"/>
  <c r="K108" i="8"/>
  <c r="V110" i="8"/>
  <c r="J110" i="8"/>
  <c r="J114" i="8"/>
  <c r="J116" i="8"/>
  <c r="J121" i="8"/>
  <c r="T119" i="8"/>
  <c r="J119" i="8"/>
  <c r="J127" i="8"/>
  <c r="V97" i="8"/>
  <c r="J97" i="8"/>
  <c r="J103" i="8"/>
  <c r="J90" i="8"/>
  <c r="T91" i="8"/>
  <c r="J91" i="8"/>
  <c r="AF89" i="8"/>
  <c r="J86" i="8"/>
  <c r="J82" i="8"/>
  <c r="J78" i="8"/>
  <c r="J80" i="8"/>
  <c r="J69" i="8"/>
  <c r="U69" i="8"/>
  <c r="J57" i="8"/>
  <c r="J56" i="8"/>
  <c r="J59" i="8"/>
  <c r="J64" i="8"/>
  <c r="J52" i="8"/>
  <c r="J46" i="8"/>
  <c r="T43" i="8"/>
  <c r="J43" i="8"/>
  <c r="J42" i="8"/>
  <c r="J39" i="8"/>
  <c r="J26" i="8"/>
  <c r="J27" i="8"/>
  <c r="J13" i="8"/>
  <c r="J14" i="8"/>
  <c r="T11" i="8"/>
  <c r="K180" i="8"/>
  <c r="L180" i="8"/>
  <c r="K181" i="8"/>
  <c r="J179" i="8"/>
  <c r="V179" i="8"/>
  <c r="U179" i="8"/>
  <c r="J196" i="8"/>
  <c r="J153" i="8"/>
  <c r="J107" i="8"/>
  <c r="K110" i="8"/>
  <c r="J109" i="8"/>
  <c r="L110" i="8"/>
  <c r="J115" i="8"/>
  <c r="T89" i="8"/>
  <c r="AF77" i="8"/>
  <c r="AV75" i="8"/>
  <c r="J49" i="8"/>
  <c r="T47" i="8"/>
  <c r="J47" i="8"/>
  <c r="BF179" i="8"/>
  <c r="J115" i="4"/>
  <c r="AZ167" i="8"/>
  <c r="BA167" i="8"/>
  <c r="E105" i="4"/>
  <c r="D115" i="4"/>
  <c r="BG179" i="8"/>
  <c r="K115" i="4"/>
  <c r="BA179" i="8"/>
  <c r="E115" i="4"/>
  <c r="AZ131" i="8"/>
  <c r="D71" i="4"/>
  <c r="D95" i="4"/>
  <c r="BG157" i="8"/>
  <c r="K95" i="4"/>
  <c r="BA157" i="8"/>
  <c r="E95" i="4"/>
  <c r="BA131" i="8"/>
  <c r="E71" i="4"/>
  <c r="D72" i="4"/>
  <c r="BG132" i="8"/>
  <c r="K72" i="4"/>
  <c r="BA132" i="8"/>
  <c r="E72" i="4"/>
  <c r="D132" i="8"/>
  <c r="BA80" i="8"/>
  <c r="E53" i="4"/>
  <c r="J56" i="4"/>
  <c r="E56" i="4"/>
  <c r="D80" i="8"/>
  <c r="AZ77" i="8"/>
  <c r="BG68" i="8"/>
  <c r="K46" i="4"/>
  <c r="D60" i="8"/>
  <c r="D54" i="8"/>
  <c r="D21" i="4"/>
  <c r="D16" i="4"/>
  <c r="BG15" i="8"/>
  <c r="K16" i="4"/>
  <c r="BA15" i="8"/>
  <c r="E16" i="4"/>
  <c r="C101" i="8"/>
  <c r="C98" i="8"/>
  <c r="C80" i="8"/>
  <c r="AY77" i="8"/>
  <c r="C77" i="8"/>
  <c r="C12" i="4"/>
  <c r="C46" i="4"/>
  <c r="C60" i="8"/>
  <c r="AY53" i="8"/>
  <c r="C35" i="4"/>
  <c r="C36" i="4"/>
  <c r="C54" i="8"/>
  <c r="C21" i="8"/>
  <c r="C15" i="8"/>
  <c r="AY10" i="8"/>
  <c r="D105" i="4"/>
  <c r="D131" i="8"/>
  <c r="C50" i="4"/>
  <c r="C53" i="8"/>
  <c r="AY9" i="8"/>
  <c r="C10" i="4"/>
  <c r="C11" i="4"/>
  <c r="C10" i="8"/>
  <c r="F201" i="8"/>
  <c r="H133" i="4"/>
  <c r="I18" i="27"/>
  <c r="BJ196" i="8"/>
  <c r="N132" i="4"/>
  <c r="BF196" i="8"/>
  <c r="J132" i="4"/>
  <c r="BD196" i="8"/>
  <c r="BC167" i="8"/>
  <c r="G105" i="4"/>
  <c r="G121" i="4"/>
  <c r="F186" i="8"/>
  <c r="BJ185" i="8"/>
  <c r="N121" i="4"/>
  <c r="BF185" i="8"/>
  <c r="J121" i="4"/>
  <c r="N124" i="4"/>
  <c r="H181" i="8"/>
  <c r="BJ157" i="8"/>
  <c r="N95" i="4"/>
  <c r="BF157" i="8"/>
  <c r="J95" i="4"/>
  <c r="BD157" i="8"/>
  <c r="H76" i="4"/>
  <c r="BF132" i="8"/>
  <c r="J72" i="4"/>
  <c r="BI132" i="8"/>
  <c r="M72" i="4"/>
  <c r="BJ132" i="8"/>
  <c r="N72" i="4"/>
  <c r="BD132" i="8"/>
  <c r="BI101" i="8"/>
  <c r="M68" i="4"/>
  <c r="BF101" i="8"/>
  <c r="J68" i="4"/>
  <c r="BD101" i="8"/>
  <c r="H68" i="4"/>
  <c r="BI94" i="8"/>
  <c r="M63" i="4"/>
  <c r="H60" i="4"/>
  <c r="N56" i="4"/>
  <c r="H56" i="4"/>
  <c r="H55" i="4"/>
  <c r="F82" i="8"/>
  <c r="H47" i="4"/>
  <c r="H42" i="4"/>
  <c r="BJ60" i="8"/>
  <c r="N40" i="4"/>
  <c r="F58" i="8"/>
  <c r="F40" i="8"/>
  <c r="F30" i="8"/>
  <c r="F17" i="8"/>
  <c r="G16" i="4"/>
  <c r="BF15" i="8"/>
  <c r="F13" i="8"/>
  <c r="H52" i="4"/>
  <c r="H18" i="27"/>
  <c r="H132" i="4"/>
  <c r="BE167" i="8"/>
  <c r="I105" i="4"/>
  <c r="BD98" i="8"/>
  <c r="I67" i="4"/>
  <c r="BE75" i="8"/>
  <c r="I11" i="16"/>
  <c r="BE9" i="8"/>
  <c r="I10" i="4"/>
  <c r="I32" i="4"/>
  <c r="BB9" i="8"/>
  <c r="F32" i="4"/>
  <c r="F185" i="8"/>
  <c r="H95" i="4"/>
  <c r="H72" i="4"/>
  <c r="J16" i="4"/>
  <c r="H67" i="4"/>
  <c r="F10" i="4"/>
  <c r="H22" i="16"/>
  <c r="U64" i="8"/>
  <c r="P64" i="8"/>
  <c r="E58" i="8"/>
  <c r="H58" i="8"/>
  <c r="V58" i="8"/>
  <c r="S58" i="8"/>
  <c r="AB54" i="8"/>
  <c r="P54" i="8"/>
  <c r="AD15" i="8"/>
  <c r="C51" i="8"/>
  <c r="H42" i="8"/>
  <c r="E69" i="8"/>
  <c r="K69" i="8"/>
  <c r="AG68" i="8"/>
  <c r="R69" i="8"/>
  <c r="P69" i="8"/>
  <c r="AH68" i="8"/>
  <c r="AD68" i="8"/>
  <c r="P66" i="8"/>
  <c r="P65" i="8"/>
  <c r="F65" i="8"/>
  <c r="P63" i="8"/>
  <c r="O60" i="8"/>
  <c r="L59" i="8"/>
  <c r="K59" i="8"/>
  <c r="P58" i="8"/>
  <c r="L58" i="8"/>
  <c r="E57" i="8"/>
  <c r="I57" i="8"/>
  <c r="M50" i="8"/>
  <c r="W9" i="8"/>
  <c r="E52" i="8"/>
  <c r="S52" i="8"/>
  <c r="D52" i="8"/>
  <c r="Y50" i="8"/>
  <c r="P51" i="8"/>
  <c r="F51" i="8"/>
  <c r="E51" i="8"/>
  <c r="AD50" i="8"/>
  <c r="F46" i="8"/>
  <c r="V46" i="8"/>
  <c r="U46" i="8"/>
  <c r="R46" i="8"/>
  <c r="E46" i="8"/>
  <c r="V45" i="8"/>
  <c r="U45" i="8"/>
  <c r="R45" i="8"/>
  <c r="E45" i="8"/>
  <c r="P41" i="8"/>
  <c r="E40" i="8"/>
  <c r="E31" i="8"/>
  <c r="I31" i="8"/>
  <c r="U31" i="8"/>
  <c r="S39" i="8"/>
  <c r="D39" i="8"/>
  <c r="Y28" i="8"/>
  <c r="N28" i="8"/>
  <c r="X21" i="8"/>
  <c r="AG28" i="8"/>
  <c r="P30" i="8"/>
  <c r="I27" i="8"/>
  <c r="K27" i="8"/>
  <c r="H27" i="8"/>
  <c r="L27" i="8"/>
  <c r="F27" i="8"/>
  <c r="V27" i="8"/>
  <c r="U27" i="8"/>
  <c r="R27" i="8"/>
  <c r="F26" i="8"/>
  <c r="U26" i="8"/>
  <c r="V26" i="8"/>
  <c r="R26" i="8"/>
  <c r="E26" i="8"/>
  <c r="I20" i="8"/>
  <c r="H20" i="8"/>
  <c r="V20" i="8"/>
  <c r="U20" i="8"/>
  <c r="R20" i="8"/>
  <c r="V14" i="8"/>
  <c r="P14" i="8"/>
  <c r="AG11" i="8"/>
  <c r="AD11" i="8"/>
  <c r="AB11" i="8"/>
  <c r="P11" i="8"/>
  <c r="O11" i="8"/>
  <c r="E11" i="8"/>
  <c r="E13" i="8"/>
  <c r="K13" i="8"/>
  <c r="R13" i="8"/>
  <c r="R11" i="8"/>
  <c r="I58" i="8"/>
  <c r="H69" i="8"/>
  <c r="W129" i="8"/>
  <c r="M9" i="8"/>
  <c r="L52" i="8"/>
  <c r="H51" i="8"/>
  <c r="I51" i="8"/>
  <c r="H46" i="8"/>
  <c r="I45" i="8"/>
  <c r="H45" i="8"/>
  <c r="I40" i="8"/>
  <c r="H40" i="8"/>
  <c r="K31" i="8"/>
  <c r="I39" i="8"/>
  <c r="D28" i="8"/>
  <c r="X10" i="8"/>
  <c r="N21" i="8"/>
  <c r="Y21" i="8"/>
  <c r="I26" i="8"/>
  <c r="L26" i="8"/>
  <c r="K26" i="8"/>
  <c r="H26" i="8"/>
  <c r="S11" i="8"/>
  <c r="V11" i="8"/>
  <c r="W130" i="8"/>
  <c r="M129" i="8"/>
  <c r="X9" i="8"/>
  <c r="N10" i="8"/>
  <c r="Y10" i="8"/>
  <c r="M130" i="8"/>
  <c r="W199" i="8"/>
  <c r="M199" i="8"/>
  <c r="W202" i="8"/>
  <c r="M202" i="8"/>
  <c r="H17" i="16"/>
  <c r="G53" i="8"/>
  <c r="G51" i="8"/>
  <c r="R196" i="8"/>
  <c r="E196" i="8"/>
  <c r="V198" i="8"/>
  <c r="U198" i="8"/>
  <c r="R198" i="8"/>
  <c r="AD196" i="8"/>
  <c r="F169" i="8"/>
  <c r="V169" i="8"/>
  <c r="R169" i="8"/>
  <c r="H159" i="8"/>
  <c r="P158" i="8"/>
  <c r="R154" i="8"/>
  <c r="P138" i="8"/>
  <c r="E135" i="8"/>
  <c r="O98" i="8"/>
  <c r="E98" i="8"/>
  <c r="U97" i="8"/>
  <c r="O91" i="8"/>
  <c r="S91" i="8"/>
  <c r="AA89" i="8"/>
  <c r="AB89" i="8"/>
  <c r="AH91" i="8"/>
  <c r="AG91" i="8"/>
  <c r="AD91" i="8"/>
  <c r="AB91" i="8"/>
  <c r="F91" i="8"/>
  <c r="D90" i="8"/>
  <c r="E87" i="8"/>
  <c r="D87" i="8"/>
  <c r="E86" i="8"/>
  <c r="R85" i="8"/>
  <c r="E85" i="8"/>
  <c r="F83" i="8"/>
  <c r="R83" i="8"/>
  <c r="P83" i="8"/>
  <c r="S83" i="8"/>
  <c r="D83" i="8"/>
  <c r="AG80" i="8"/>
  <c r="AB80" i="8"/>
  <c r="O80" i="8"/>
  <c r="R80" i="8"/>
  <c r="S79" i="8"/>
  <c r="P78" i="8"/>
  <c r="I135" i="8"/>
  <c r="L135" i="8"/>
  <c r="R91" i="8"/>
  <c r="U91" i="8"/>
  <c r="P80" i="8"/>
  <c r="AC77" i="8"/>
  <c r="G85" i="8"/>
  <c r="U122" i="8"/>
  <c r="P117" i="8"/>
  <c r="P109" i="8"/>
  <c r="D124" i="8"/>
  <c r="D107" i="8"/>
  <c r="N106" i="8"/>
  <c r="S107" i="8"/>
  <c r="E127" i="8"/>
  <c r="I127" i="8"/>
  <c r="R123" i="8"/>
  <c r="P121" i="8"/>
  <c r="F121" i="8"/>
  <c r="S116" i="8"/>
  <c r="D116" i="8"/>
  <c r="D114" i="8"/>
  <c r="E107" i="8"/>
  <c r="G95" i="8"/>
  <c r="Q50" i="8"/>
  <c r="AB50" i="8"/>
  <c r="P50" i="8"/>
  <c r="G115" i="8"/>
  <c r="G197" i="8"/>
  <c r="Q196" i="8"/>
  <c r="AC167" i="8"/>
  <c r="G139" i="8"/>
  <c r="F138" i="8"/>
  <c r="Q137" i="8"/>
  <c r="Q98" i="8"/>
  <c r="P97" i="8"/>
  <c r="G94" i="8"/>
  <c r="AB94" i="8"/>
  <c r="G50" i="8"/>
  <c r="G196" i="8"/>
  <c r="G98" i="8"/>
  <c r="F123" i="8"/>
  <c r="BI68" i="8"/>
  <c r="G46" i="4"/>
  <c r="BJ68" i="8"/>
  <c r="N46" i="4"/>
  <c r="G114" i="8"/>
  <c r="G28" i="17"/>
  <c r="AT98" i="8"/>
  <c r="P72" i="8"/>
  <c r="F72" i="8"/>
  <c r="AX53" i="8"/>
  <c r="E49" i="8"/>
  <c r="I49" i="8"/>
  <c r="AO168" i="8"/>
  <c r="AM98" i="8"/>
  <c r="N98" i="8"/>
  <c r="D98" i="8"/>
  <c r="AL101" i="8"/>
  <c r="F29" i="15"/>
  <c r="D29" i="15"/>
  <c r="D28" i="15"/>
  <c r="AP94" i="8"/>
  <c r="S88" i="8"/>
  <c r="U87" i="8"/>
  <c r="U79" i="8"/>
  <c r="D13" i="15"/>
  <c r="AL77" i="8"/>
  <c r="F13" i="15"/>
  <c r="G14" i="15"/>
  <c r="AM70" i="8"/>
  <c r="AK68" i="8"/>
  <c r="AP70" i="8"/>
  <c r="AL70" i="8"/>
  <c r="S56" i="8"/>
  <c r="R56" i="8"/>
  <c r="V48" i="8"/>
  <c r="AO47" i="8"/>
  <c r="U48" i="8"/>
  <c r="E48" i="8"/>
  <c r="AM47" i="8"/>
  <c r="AP47" i="8"/>
  <c r="AL47" i="8"/>
  <c r="G88" i="8"/>
  <c r="P95" i="8"/>
  <c r="F95" i="8"/>
  <c r="AD89" i="8"/>
  <c r="V90" i="8"/>
  <c r="E90" i="8"/>
  <c r="I90" i="8"/>
  <c r="U52" i="8"/>
  <c r="R52" i="8"/>
  <c r="K52" i="8"/>
  <c r="O50" i="8"/>
  <c r="M46" i="4"/>
  <c r="F28" i="17"/>
  <c r="H49" i="8"/>
  <c r="G27" i="15"/>
  <c r="AM68" i="8"/>
  <c r="AL68" i="8"/>
  <c r="I48" i="8"/>
  <c r="L90" i="8"/>
  <c r="AY75" i="8"/>
  <c r="C63" i="4"/>
  <c r="C11" i="16"/>
  <c r="C75" i="8"/>
  <c r="F197" i="8"/>
  <c r="AE196" i="8"/>
  <c r="AB196" i="8"/>
  <c r="F196" i="8"/>
  <c r="P113" i="8"/>
  <c r="P119" i="8"/>
  <c r="G113" i="8"/>
  <c r="P111" i="8"/>
  <c r="G109" i="8"/>
  <c r="G106" i="8"/>
  <c r="AB106" i="8"/>
  <c r="Z131" i="8"/>
  <c r="Y157" i="8"/>
  <c r="G167" i="8"/>
  <c r="Q167" i="8"/>
  <c r="P196" i="8"/>
  <c r="AC131" i="8"/>
  <c r="G157" i="8"/>
  <c r="Q131" i="8"/>
  <c r="G158" i="8"/>
  <c r="F100" i="8"/>
  <c r="Z75" i="8"/>
  <c r="Q77" i="8"/>
  <c r="AC75" i="8"/>
  <c r="Q75" i="8"/>
  <c r="F86" i="8"/>
  <c r="P86" i="8"/>
  <c r="P85" i="8"/>
  <c r="P79" i="8"/>
  <c r="F79" i="8"/>
  <c r="Q9" i="8"/>
  <c r="G69" i="8"/>
  <c r="AB68" i="8"/>
  <c r="Q68" i="8"/>
  <c r="G68" i="8"/>
  <c r="F69" i="8"/>
  <c r="Z129" i="8"/>
  <c r="Y9" i="8"/>
  <c r="K127" i="8"/>
  <c r="H127" i="8"/>
  <c r="S127" i="8"/>
  <c r="F127" i="8"/>
  <c r="L127" i="8"/>
  <c r="E124" i="8"/>
  <c r="H125" i="8"/>
  <c r="R125" i="8"/>
  <c r="F125" i="8"/>
  <c r="F124" i="8"/>
  <c r="H123" i="8"/>
  <c r="I123" i="8"/>
  <c r="V123" i="8"/>
  <c r="U123" i="8"/>
  <c r="S123" i="8"/>
  <c r="E118" i="8"/>
  <c r="F118" i="8"/>
  <c r="V118" i="8"/>
  <c r="R118" i="8"/>
  <c r="P118" i="8"/>
  <c r="F116" i="8"/>
  <c r="E116" i="8"/>
  <c r="P116" i="8"/>
  <c r="K116" i="8"/>
  <c r="V116" i="8"/>
  <c r="R116" i="8"/>
  <c r="S114" i="8"/>
  <c r="P114" i="8"/>
  <c r="U114" i="8"/>
  <c r="E114" i="8"/>
  <c r="R114" i="8"/>
  <c r="V114" i="8"/>
  <c r="L108" i="8"/>
  <c r="S108" i="8"/>
  <c r="F108" i="8"/>
  <c r="I107" i="8"/>
  <c r="H108" i="8"/>
  <c r="R128" i="8"/>
  <c r="E128" i="8"/>
  <c r="P128" i="8"/>
  <c r="P126" i="8"/>
  <c r="I121" i="8"/>
  <c r="L121" i="8"/>
  <c r="H121" i="8"/>
  <c r="K121" i="8"/>
  <c r="S119" i="8"/>
  <c r="R121" i="8"/>
  <c r="E119" i="8"/>
  <c r="U121" i="8"/>
  <c r="S117" i="8"/>
  <c r="S111" i="8"/>
  <c r="V111" i="8"/>
  <c r="F122" i="8"/>
  <c r="S122" i="8"/>
  <c r="V122" i="8"/>
  <c r="E122" i="8"/>
  <c r="H122" i="8"/>
  <c r="AE106" i="8"/>
  <c r="F117" i="8"/>
  <c r="F115" i="8"/>
  <c r="U115" i="8"/>
  <c r="S115" i="8"/>
  <c r="E115" i="8"/>
  <c r="V115" i="8"/>
  <c r="D115" i="8"/>
  <c r="R115" i="8"/>
  <c r="F113" i="8"/>
  <c r="S113" i="8"/>
  <c r="AD106" i="8"/>
  <c r="R113" i="8"/>
  <c r="F111" i="8"/>
  <c r="L111" i="8"/>
  <c r="H111" i="8"/>
  <c r="I109" i="8"/>
  <c r="L109" i="8"/>
  <c r="K109" i="8"/>
  <c r="H109" i="8"/>
  <c r="F109" i="8"/>
  <c r="R107" i="8"/>
  <c r="AH106" i="8"/>
  <c r="Y106" i="8"/>
  <c r="L201" i="8"/>
  <c r="K201" i="8"/>
  <c r="H201" i="8"/>
  <c r="R201" i="8"/>
  <c r="L196" i="8"/>
  <c r="E197" i="8"/>
  <c r="S196" i="8"/>
  <c r="V196" i="8"/>
  <c r="L198" i="8"/>
  <c r="H198" i="8"/>
  <c r="K198" i="8"/>
  <c r="P198" i="8"/>
  <c r="D19" i="27"/>
  <c r="I198" i="8"/>
  <c r="AH168" i="8"/>
  <c r="AA167" i="8"/>
  <c r="O167" i="8"/>
  <c r="U167" i="8"/>
  <c r="P171" i="8"/>
  <c r="AD168" i="8"/>
  <c r="F171" i="8"/>
  <c r="E171" i="8"/>
  <c r="O168" i="8"/>
  <c r="E169" i="8"/>
  <c r="U169" i="8"/>
  <c r="AG168" i="8"/>
  <c r="AB168" i="8"/>
  <c r="H154" i="8"/>
  <c r="I154" i="8"/>
  <c r="E153" i="8"/>
  <c r="H153" i="8"/>
  <c r="AB153" i="8"/>
  <c r="F159" i="8"/>
  <c r="AE157" i="8"/>
  <c r="AD157" i="8"/>
  <c r="AH157" i="8"/>
  <c r="E158" i="8"/>
  <c r="AG157" i="8"/>
  <c r="AB157" i="8"/>
  <c r="O157" i="8"/>
  <c r="U157" i="8"/>
  <c r="F158" i="8"/>
  <c r="F154" i="8"/>
  <c r="S153" i="8"/>
  <c r="D15" i="27"/>
  <c r="C15" i="27" s="1"/>
  <c r="B15" i="27" s="1"/>
  <c r="R153" i="8"/>
  <c r="V153" i="8"/>
  <c r="U153" i="8"/>
  <c r="H139" i="8"/>
  <c r="P139" i="8"/>
  <c r="AB137" i="8"/>
  <c r="O137" i="8"/>
  <c r="U138" i="8"/>
  <c r="AD137" i="8"/>
  <c r="L138" i="8"/>
  <c r="AH137" i="8"/>
  <c r="AA131" i="8"/>
  <c r="AG131" i="8"/>
  <c r="AB132" i="8"/>
  <c r="P132" i="8"/>
  <c r="E136" i="8"/>
  <c r="U136" i="8"/>
  <c r="F136" i="8"/>
  <c r="F132" i="8"/>
  <c r="AE132" i="8"/>
  <c r="H135" i="8"/>
  <c r="P135" i="8"/>
  <c r="AD132" i="8"/>
  <c r="O132" i="8"/>
  <c r="AH132" i="8"/>
  <c r="AG132" i="8"/>
  <c r="P103" i="8"/>
  <c r="I105" i="8"/>
  <c r="H105" i="8"/>
  <c r="R105" i="8"/>
  <c r="S105" i="8"/>
  <c r="U103" i="8"/>
  <c r="E103" i="8"/>
  <c r="L103" i="8"/>
  <c r="Y101" i="8"/>
  <c r="H102" i="8"/>
  <c r="I102" i="8"/>
  <c r="L102" i="8"/>
  <c r="AG101" i="8"/>
  <c r="U102" i="8"/>
  <c r="AB101" i="8"/>
  <c r="K102" i="8"/>
  <c r="AE101" i="8"/>
  <c r="O101" i="8"/>
  <c r="U101" i="8"/>
  <c r="AH101" i="8"/>
  <c r="AD101" i="8"/>
  <c r="AE98" i="8"/>
  <c r="AB98" i="8"/>
  <c r="U100" i="8"/>
  <c r="S100" i="8"/>
  <c r="AD98" i="8"/>
  <c r="R100" i="8"/>
  <c r="Y94" i="8"/>
  <c r="AD94" i="8"/>
  <c r="Y98" i="8"/>
  <c r="D100" i="8"/>
  <c r="I100" i="8"/>
  <c r="AE94" i="8"/>
  <c r="R87" i="8"/>
  <c r="I87" i="8"/>
  <c r="AE89" i="8"/>
  <c r="V91" i="8"/>
  <c r="E91" i="8"/>
  <c r="K91" i="8"/>
  <c r="F92" i="8"/>
  <c r="P91" i="8"/>
  <c r="AG89" i="8"/>
  <c r="AH89" i="8"/>
  <c r="P89" i="8"/>
  <c r="H90" i="8"/>
  <c r="O89" i="8"/>
  <c r="AA77" i="8"/>
  <c r="R90" i="8"/>
  <c r="F90" i="8"/>
  <c r="P90" i="8"/>
  <c r="U90" i="8"/>
  <c r="F88" i="8"/>
  <c r="R88" i="8"/>
  <c r="D88" i="8"/>
  <c r="I88" i="8"/>
  <c r="S87" i="8"/>
  <c r="F87" i="8"/>
  <c r="V87" i="8"/>
  <c r="H86" i="8"/>
  <c r="X75" i="8"/>
  <c r="Y77" i="8"/>
  <c r="S86" i="8"/>
  <c r="R86" i="8"/>
  <c r="I86" i="8"/>
  <c r="F85" i="8"/>
  <c r="N77" i="8"/>
  <c r="S85" i="8"/>
  <c r="H85" i="8"/>
  <c r="I83" i="8"/>
  <c r="I82" i="8"/>
  <c r="H82" i="8"/>
  <c r="S80" i="8"/>
  <c r="P82" i="8"/>
  <c r="AD77" i="8"/>
  <c r="AH80" i="8"/>
  <c r="L82" i="8"/>
  <c r="AE80" i="8"/>
  <c r="U80" i="8"/>
  <c r="V80" i="8"/>
  <c r="AE77" i="8"/>
  <c r="R79" i="8"/>
  <c r="Y75" i="8"/>
  <c r="I79" i="8"/>
  <c r="R65" i="8"/>
  <c r="S65" i="8"/>
  <c r="H65" i="8"/>
  <c r="E64" i="8"/>
  <c r="E62" i="8"/>
  <c r="P62" i="8"/>
  <c r="H63" i="8"/>
  <c r="I63" i="8"/>
  <c r="S60" i="8"/>
  <c r="AB60" i="8"/>
  <c r="AE60" i="8"/>
  <c r="R60" i="8"/>
  <c r="AA53" i="8"/>
  <c r="AD60" i="8"/>
  <c r="L63" i="8"/>
  <c r="S62" i="8"/>
  <c r="R62" i="8"/>
  <c r="U62" i="8"/>
  <c r="I59" i="8"/>
  <c r="H59" i="8"/>
  <c r="F59" i="8"/>
  <c r="AG54" i="8"/>
  <c r="E56" i="8"/>
  <c r="I56" i="8"/>
  <c r="H57" i="8"/>
  <c r="R57" i="8"/>
  <c r="AE54" i="8"/>
  <c r="P52" i="8"/>
  <c r="F52" i="8"/>
  <c r="AE50" i="8"/>
  <c r="H52" i="8"/>
  <c r="R50" i="8"/>
  <c r="S50" i="8"/>
  <c r="N9" i="8"/>
  <c r="I46" i="8"/>
  <c r="AD43" i="8"/>
  <c r="E43" i="8"/>
  <c r="S43" i="8"/>
  <c r="R43" i="8"/>
  <c r="AG43" i="8"/>
  <c r="AE43" i="8"/>
  <c r="AB43" i="8"/>
  <c r="AH43" i="8"/>
  <c r="P45" i="8"/>
  <c r="P42" i="8"/>
  <c r="L42" i="8"/>
  <c r="U42" i="8"/>
  <c r="R42" i="8"/>
  <c r="K42" i="8"/>
  <c r="V42" i="8"/>
  <c r="I41" i="8"/>
  <c r="H41" i="8"/>
  <c r="R41" i="8"/>
  <c r="U41" i="8"/>
  <c r="S41" i="8"/>
  <c r="P31" i="8"/>
  <c r="H31" i="8"/>
  <c r="V31" i="8"/>
  <c r="S31" i="8"/>
  <c r="L31" i="8"/>
  <c r="U30" i="8"/>
  <c r="E30" i="8"/>
  <c r="V30" i="8"/>
  <c r="AE28" i="8"/>
  <c r="S28" i="8"/>
  <c r="R28" i="8"/>
  <c r="AH28" i="8"/>
  <c r="F39" i="8"/>
  <c r="H39" i="8"/>
  <c r="AB28" i="8"/>
  <c r="K39" i="8"/>
  <c r="L39" i="8"/>
  <c r="AD28" i="8"/>
  <c r="AA21" i="8"/>
  <c r="AE21" i="8"/>
  <c r="I25" i="8"/>
  <c r="H25" i="8"/>
  <c r="S25" i="8"/>
  <c r="O23" i="8"/>
  <c r="V23" i="8"/>
  <c r="AE23" i="8"/>
  <c r="AD23" i="8"/>
  <c r="AB23" i="8"/>
  <c r="R25" i="8"/>
  <c r="AG15" i="8"/>
  <c r="P20" i="8"/>
  <c r="O15" i="8"/>
  <c r="S15" i="8"/>
  <c r="AE15" i="8"/>
  <c r="AB15" i="8"/>
  <c r="I19" i="8"/>
  <c r="P19" i="8"/>
  <c r="E15" i="8"/>
  <c r="F19" i="8"/>
  <c r="R19" i="8"/>
  <c r="R15" i="8"/>
  <c r="S19" i="8"/>
  <c r="U19" i="8"/>
  <c r="S14" i="8"/>
  <c r="R14" i="8"/>
  <c r="E14" i="8"/>
  <c r="U14" i="8"/>
  <c r="U11" i="8"/>
  <c r="P13" i="8"/>
  <c r="AW106" i="8"/>
  <c r="F119" i="8"/>
  <c r="AT106" i="8"/>
  <c r="S97" i="8"/>
  <c r="R97" i="8"/>
  <c r="F26" i="17"/>
  <c r="D97" i="8"/>
  <c r="E23" i="17"/>
  <c r="S95" i="8"/>
  <c r="O94" i="8"/>
  <c r="E94" i="8"/>
  <c r="AU94" i="8"/>
  <c r="P94" i="8"/>
  <c r="F23" i="17"/>
  <c r="AX94" i="8"/>
  <c r="AW94" i="8"/>
  <c r="F21" i="17"/>
  <c r="AT77" i="8"/>
  <c r="F13" i="17"/>
  <c r="AU77" i="8"/>
  <c r="AX77" i="8"/>
  <c r="AS75" i="8"/>
  <c r="AW75" i="8"/>
  <c r="AW77" i="8"/>
  <c r="I72" i="8"/>
  <c r="H72" i="8"/>
  <c r="O70" i="8"/>
  <c r="AU70" i="8"/>
  <c r="V72" i="8"/>
  <c r="AW70" i="8"/>
  <c r="AX70" i="8"/>
  <c r="AS68" i="8"/>
  <c r="F68" i="8"/>
  <c r="R66" i="8"/>
  <c r="S66" i="8"/>
  <c r="E66" i="8"/>
  <c r="AT53" i="8"/>
  <c r="AW53" i="8"/>
  <c r="AT47" i="8"/>
  <c r="F47" i="8"/>
  <c r="AX47" i="8"/>
  <c r="AS9" i="8"/>
  <c r="U49" i="8"/>
  <c r="R49" i="8"/>
  <c r="L49" i="8"/>
  <c r="O47" i="8"/>
  <c r="P47" i="8"/>
  <c r="AW47" i="8"/>
  <c r="E23" i="15"/>
  <c r="AO94" i="8"/>
  <c r="E95" i="8"/>
  <c r="H95" i="8"/>
  <c r="V95" i="8"/>
  <c r="R126" i="8"/>
  <c r="AP106" i="8"/>
  <c r="O106" i="8"/>
  <c r="AL106" i="8"/>
  <c r="E126" i="8"/>
  <c r="S126" i="8"/>
  <c r="I103" i="8"/>
  <c r="S103" i="8"/>
  <c r="H103" i="8"/>
  <c r="R103" i="8"/>
  <c r="G29" i="15"/>
  <c r="G28" i="15"/>
  <c r="F28" i="15"/>
  <c r="N101" i="8"/>
  <c r="I98" i="8"/>
  <c r="H98" i="8"/>
  <c r="AL98" i="8"/>
  <c r="S98" i="8"/>
  <c r="R98" i="8"/>
  <c r="AM94" i="8"/>
  <c r="AJ75" i="8"/>
  <c r="AL94" i="8"/>
  <c r="N94" i="8"/>
  <c r="D23" i="15"/>
  <c r="H88" i="8"/>
  <c r="O77" i="8"/>
  <c r="AM77" i="8"/>
  <c r="G13" i="15"/>
  <c r="AK75" i="8"/>
  <c r="J87" i="8"/>
  <c r="R78" i="8"/>
  <c r="S78" i="8"/>
  <c r="AL75" i="8"/>
  <c r="E78" i="8"/>
  <c r="L78" i="8"/>
  <c r="U78" i="8"/>
  <c r="E71" i="8"/>
  <c r="H71" i="8"/>
  <c r="S70" i="8"/>
  <c r="P70" i="8"/>
  <c r="R70" i="8"/>
  <c r="U71" i="8"/>
  <c r="R71" i="8"/>
  <c r="V71" i="8"/>
  <c r="H66" i="8"/>
  <c r="L64" i="8"/>
  <c r="H64" i="8"/>
  <c r="R64" i="8"/>
  <c r="S64" i="8"/>
  <c r="I64" i="8"/>
  <c r="AL53" i="8"/>
  <c r="AP53" i="8"/>
  <c r="AO54" i="8"/>
  <c r="AM54" i="8"/>
  <c r="O54" i="8"/>
  <c r="E54" i="8"/>
  <c r="AK9" i="8"/>
  <c r="U47" i="8"/>
  <c r="R47" i="8"/>
  <c r="L48" i="8"/>
  <c r="R48" i="8"/>
  <c r="V47" i="8"/>
  <c r="S47" i="8"/>
  <c r="H48" i="8"/>
  <c r="E47" i="8"/>
  <c r="K47" i="8"/>
  <c r="I48" i="4"/>
  <c r="F48" i="4"/>
  <c r="F78" i="8"/>
  <c r="I77" i="4"/>
  <c r="G137" i="8"/>
  <c r="BA98" i="8"/>
  <c r="E67" i="4"/>
  <c r="F101" i="8"/>
  <c r="BB75" i="8"/>
  <c r="F11" i="16"/>
  <c r="BE129" i="8"/>
  <c r="BA50" i="8"/>
  <c r="E32" i="4"/>
  <c r="I125" i="8"/>
  <c r="H124" i="8"/>
  <c r="I124" i="8"/>
  <c r="D113" i="8"/>
  <c r="D106" i="8"/>
  <c r="I111" i="8"/>
  <c r="BF106" i="8"/>
  <c r="J48" i="4"/>
  <c r="BD106" i="8"/>
  <c r="H48" i="4"/>
  <c r="BG106" i="8"/>
  <c r="K48" i="4"/>
  <c r="H107" i="8"/>
  <c r="I201" i="8"/>
  <c r="H200" i="8"/>
  <c r="K186" i="8"/>
  <c r="I17" i="27"/>
  <c r="H17" i="27"/>
  <c r="H19" i="27"/>
  <c r="BI196" i="8"/>
  <c r="M132" i="4"/>
  <c r="K196" i="8"/>
  <c r="BG167" i="8"/>
  <c r="K105" i="4"/>
  <c r="BA196" i="8"/>
  <c r="E132" i="4"/>
  <c r="D196" i="8"/>
  <c r="E185" i="8"/>
  <c r="I186" i="8"/>
  <c r="BF167" i="8"/>
  <c r="J105" i="4"/>
  <c r="H186" i="8"/>
  <c r="L186" i="8"/>
  <c r="H115" i="4"/>
  <c r="F179" i="8"/>
  <c r="BD167" i="8"/>
  <c r="H105" i="4"/>
  <c r="H117" i="4"/>
  <c r="BI179" i="8"/>
  <c r="M115" i="4"/>
  <c r="E179" i="8"/>
  <c r="BJ179" i="8"/>
  <c r="N115" i="4"/>
  <c r="I179" i="8"/>
  <c r="D167" i="8"/>
  <c r="F139" i="8"/>
  <c r="BD137" i="8"/>
  <c r="BF137" i="8"/>
  <c r="J77" i="4"/>
  <c r="E137" i="8"/>
  <c r="BI137" i="8"/>
  <c r="M77" i="4"/>
  <c r="BC131" i="8"/>
  <c r="G71" i="4"/>
  <c r="BA94" i="8"/>
  <c r="E63" i="4"/>
  <c r="BA101" i="8"/>
  <c r="E68" i="4"/>
  <c r="AZ75" i="8"/>
  <c r="D11" i="16"/>
  <c r="BG101" i="8"/>
  <c r="K68" i="4"/>
  <c r="BF94" i="8"/>
  <c r="J63" i="4"/>
  <c r="BD94" i="8"/>
  <c r="BJ94" i="8"/>
  <c r="N63" i="4"/>
  <c r="BG94" i="8"/>
  <c r="K63" i="4"/>
  <c r="BI98" i="8"/>
  <c r="M67" i="4"/>
  <c r="H100" i="8"/>
  <c r="BG98" i="8"/>
  <c r="K67" i="4"/>
  <c r="BF98" i="8"/>
  <c r="J67" i="4"/>
  <c r="D67" i="4"/>
  <c r="F97" i="8"/>
  <c r="H87" i="8"/>
  <c r="K90" i="8"/>
  <c r="BD89" i="8"/>
  <c r="H62" i="4"/>
  <c r="G61" i="4"/>
  <c r="D77" i="8"/>
  <c r="K86" i="8"/>
  <c r="L86" i="8"/>
  <c r="H83" i="8"/>
  <c r="E80" i="8"/>
  <c r="E77" i="8"/>
  <c r="F84" i="8"/>
  <c r="K56" i="4"/>
  <c r="BG80" i="8"/>
  <c r="K53" i="4"/>
  <c r="BF80" i="8"/>
  <c r="J53" i="4"/>
  <c r="H53" i="4"/>
  <c r="F80" i="8"/>
  <c r="H80" i="8"/>
  <c r="BJ80" i="8"/>
  <c r="N53" i="4"/>
  <c r="BC77" i="8"/>
  <c r="BI77" i="8"/>
  <c r="M50" i="4"/>
  <c r="BI80" i="8"/>
  <c r="M53" i="4"/>
  <c r="G53" i="4"/>
  <c r="H79" i="8"/>
  <c r="D50" i="4"/>
  <c r="BA75" i="8"/>
  <c r="E11" i="16"/>
  <c r="BA77" i="8"/>
  <c r="E50" i="4"/>
  <c r="H46" i="4"/>
  <c r="I69" i="8"/>
  <c r="L69" i="8"/>
  <c r="D68" i="8"/>
  <c r="BA68" i="8"/>
  <c r="E46" i="4"/>
  <c r="BF68" i="8"/>
  <c r="J46" i="4"/>
  <c r="I66" i="8"/>
  <c r="F66" i="8"/>
  <c r="F64" i="8"/>
  <c r="E60" i="8"/>
  <c r="BD60" i="8"/>
  <c r="F62" i="8"/>
  <c r="H62" i="8"/>
  <c r="I62" i="8"/>
  <c r="BG60" i="8"/>
  <c r="K40" i="4"/>
  <c r="BF60" i="8"/>
  <c r="J40" i="4"/>
  <c r="AZ53" i="8"/>
  <c r="BA60" i="8"/>
  <c r="E40" i="4"/>
  <c r="H39" i="4"/>
  <c r="BC53" i="8"/>
  <c r="BD53" i="8"/>
  <c r="D36" i="4"/>
  <c r="H56" i="8"/>
  <c r="BJ54" i="8"/>
  <c r="N36" i="4"/>
  <c r="K56" i="8"/>
  <c r="BG54" i="8"/>
  <c r="K36" i="4"/>
  <c r="BF54" i="8"/>
  <c r="J36" i="4"/>
  <c r="BD54" i="8"/>
  <c r="D50" i="8"/>
  <c r="I52" i="8"/>
  <c r="AY129" i="8"/>
  <c r="C9" i="8"/>
  <c r="C50" i="8"/>
  <c r="BF50" i="8"/>
  <c r="J32" i="4"/>
  <c r="E50" i="8"/>
  <c r="BD50" i="8"/>
  <c r="BG50" i="8"/>
  <c r="K32" i="4"/>
  <c r="D32" i="4"/>
  <c r="E28" i="8"/>
  <c r="BF28" i="8"/>
  <c r="J26" i="4"/>
  <c r="BC21" i="8"/>
  <c r="BD28" i="8"/>
  <c r="BJ28" i="8"/>
  <c r="N26" i="4"/>
  <c r="BI28" i="8"/>
  <c r="G26" i="4"/>
  <c r="F42" i="8"/>
  <c r="F41" i="8"/>
  <c r="BA21" i="8"/>
  <c r="E21" i="4"/>
  <c r="BC10" i="8"/>
  <c r="BD23" i="8"/>
  <c r="BG21" i="8"/>
  <c r="K21" i="4"/>
  <c r="BF23" i="8"/>
  <c r="J23" i="4"/>
  <c r="BD21" i="8"/>
  <c r="F25" i="8"/>
  <c r="BA23" i="8"/>
  <c r="E23" i="4"/>
  <c r="D23" i="8"/>
  <c r="BG23" i="8"/>
  <c r="K23" i="4"/>
  <c r="H19" i="8"/>
  <c r="H20" i="4"/>
  <c r="K19" i="8"/>
  <c r="I18" i="8"/>
  <c r="H16" i="4"/>
  <c r="F15" i="8"/>
  <c r="BJ15" i="8"/>
  <c r="N16" i="4"/>
  <c r="BG11" i="8"/>
  <c r="K12" i="4"/>
  <c r="F11" i="8"/>
  <c r="H12" i="4"/>
  <c r="I13" i="8"/>
  <c r="L13" i="8"/>
  <c r="AZ10" i="8"/>
  <c r="BF11" i="8"/>
  <c r="H13" i="8"/>
  <c r="D12" i="4"/>
  <c r="D11" i="8"/>
  <c r="N123" i="4"/>
  <c r="J185" i="8"/>
  <c r="BI185" i="8"/>
  <c r="M121" i="4"/>
  <c r="L110" i="4"/>
  <c r="BH167" i="8"/>
  <c r="J167" i="8"/>
  <c r="L173" i="8"/>
  <c r="BJ172" i="8"/>
  <c r="N110" i="4"/>
  <c r="J172" i="8"/>
  <c r="BJ137" i="8"/>
  <c r="N77" i="4"/>
  <c r="K138" i="8"/>
  <c r="BH131" i="8"/>
  <c r="L71" i="4"/>
  <c r="BJ106" i="8"/>
  <c r="N48" i="4"/>
  <c r="BI106" i="8"/>
  <c r="M48" i="4"/>
  <c r="K111" i="8"/>
  <c r="K107" i="8"/>
  <c r="L68" i="4"/>
  <c r="J89" i="8"/>
  <c r="BJ89" i="8"/>
  <c r="N61" i="4"/>
  <c r="BH77" i="8"/>
  <c r="BH75" i="8"/>
  <c r="L11" i="16"/>
  <c r="L61" i="4"/>
  <c r="BJ77" i="8"/>
  <c r="N50" i="4"/>
  <c r="L50" i="4"/>
  <c r="K64" i="8"/>
  <c r="K63" i="8"/>
  <c r="BI60" i="8"/>
  <c r="M40" i="4"/>
  <c r="L57" i="8"/>
  <c r="K57" i="8"/>
  <c r="BI54" i="8"/>
  <c r="M36" i="4"/>
  <c r="BH53" i="8"/>
  <c r="BI50" i="8"/>
  <c r="M32" i="4"/>
  <c r="BJ50" i="8"/>
  <c r="N32" i="4"/>
  <c r="K37" i="8"/>
  <c r="L37" i="8"/>
  <c r="BJ37" i="8"/>
  <c r="L21" i="4"/>
  <c r="BI21" i="8"/>
  <c r="M21" i="4"/>
  <c r="BJ21" i="8"/>
  <c r="N21" i="4"/>
  <c r="L23" i="4"/>
  <c r="BJ23" i="8"/>
  <c r="N23" i="4"/>
  <c r="BI23" i="8"/>
  <c r="M23" i="4"/>
  <c r="L19" i="8"/>
  <c r="BI15" i="8"/>
  <c r="M16" i="4"/>
  <c r="L16" i="4"/>
  <c r="L17" i="8"/>
  <c r="L12" i="4"/>
  <c r="J11" i="8"/>
  <c r="BI11" i="8"/>
  <c r="BH10" i="8"/>
  <c r="L11" i="8"/>
  <c r="U119" i="8"/>
  <c r="AX106" i="8"/>
  <c r="AW68" i="8"/>
  <c r="J72" i="8"/>
  <c r="AV9" i="8"/>
  <c r="L56" i="8"/>
  <c r="K49" i="8"/>
  <c r="AN167" i="8"/>
  <c r="T168" i="8"/>
  <c r="AP168" i="8"/>
  <c r="AO106" i="8"/>
  <c r="AP101" i="8"/>
  <c r="AO101" i="8"/>
  <c r="AP98" i="8"/>
  <c r="AN75" i="8"/>
  <c r="V88" i="8"/>
  <c r="T77" i="8"/>
  <c r="AO77" i="8"/>
  <c r="AP77" i="8"/>
  <c r="T68" i="8"/>
  <c r="U70" i="8"/>
  <c r="J70" i="8"/>
  <c r="V70" i="8"/>
  <c r="J71" i="8"/>
  <c r="AN68" i="8"/>
  <c r="AN9" i="8"/>
  <c r="AO53" i="8"/>
  <c r="AP54" i="8"/>
  <c r="L47" i="8"/>
  <c r="K48" i="8"/>
  <c r="AH167" i="8"/>
  <c r="T167" i="8"/>
  <c r="AG196" i="8"/>
  <c r="J197" i="8"/>
  <c r="U197" i="8"/>
  <c r="V168" i="8"/>
  <c r="J171" i="8"/>
  <c r="U171" i="8"/>
  <c r="V171" i="8"/>
  <c r="U168" i="8"/>
  <c r="AG167" i="8"/>
  <c r="T131" i="8"/>
  <c r="L159" i="8"/>
  <c r="V158" i="8"/>
  <c r="J157" i="8"/>
  <c r="U158" i="8"/>
  <c r="J158" i="8"/>
  <c r="V154" i="8"/>
  <c r="U154" i="8"/>
  <c r="J154" i="8"/>
  <c r="J143" i="8"/>
  <c r="V143" i="8"/>
  <c r="U143" i="8"/>
  <c r="AG143" i="8"/>
  <c r="J131" i="8"/>
  <c r="V144" i="8"/>
  <c r="J144" i="8"/>
  <c r="U144" i="8"/>
  <c r="AG137" i="8"/>
  <c r="V137" i="8"/>
  <c r="U139" i="8"/>
  <c r="V139" i="8"/>
  <c r="J139" i="8"/>
  <c r="U137" i="8"/>
  <c r="J137" i="8"/>
  <c r="J132" i="8"/>
  <c r="J136" i="8"/>
  <c r="V136" i="8"/>
  <c r="K135" i="8"/>
  <c r="V126" i="8"/>
  <c r="V128" i="8"/>
  <c r="J128" i="8"/>
  <c r="U128" i="8"/>
  <c r="U127" i="8"/>
  <c r="J126" i="8"/>
  <c r="U126" i="8"/>
  <c r="T106" i="8"/>
  <c r="K125" i="8"/>
  <c r="J124" i="8"/>
  <c r="L125" i="8"/>
  <c r="U125" i="8"/>
  <c r="V125" i="8"/>
  <c r="K124" i="8"/>
  <c r="J123" i="8"/>
  <c r="V119" i="8"/>
  <c r="J118" i="8"/>
  <c r="U117" i="8"/>
  <c r="J117" i="8"/>
  <c r="U118" i="8"/>
  <c r="J113" i="8"/>
  <c r="U113" i="8"/>
  <c r="U109" i="8"/>
  <c r="V109" i="8"/>
  <c r="L107" i="8"/>
  <c r="AG106" i="8"/>
  <c r="J101" i="8"/>
  <c r="V102" i="8"/>
  <c r="V100" i="8"/>
  <c r="T98" i="8"/>
  <c r="AG98" i="8"/>
  <c r="J100" i="8"/>
  <c r="K97" i="8"/>
  <c r="L97" i="8"/>
  <c r="AH94" i="8"/>
  <c r="U95" i="8"/>
  <c r="AG94" i="8"/>
  <c r="J95" i="8"/>
  <c r="T94" i="8"/>
  <c r="K93" i="8"/>
  <c r="L93" i="8"/>
  <c r="V92" i="8"/>
  <c r="J92" i="8"/>
  <c r="U88" i="8"/>
  <c r="J88" i="8"/>
  <c r="J85" i="8"/>
  <c r="U85" i="8"/>
  <c r="V85" i="8"/>
  <c r="L83" i="8"/>
  <c r="K83" i="8"/>
  <c r="U83" i="8"/>
  <c r="V83" i="8"/>
  <c r="K82" i="8"/>
  <c r="V82" i="8"/>
  <c r="U82" i="8"/>
  <c r="J79" i="8"/>
  <c r="V79" i="8"/>
  <c r="AG77" i="8"/>
  <c r="AF75" i="8"/>
  <c r="V78" i="8"/>
  <c r="AH77" i="8"/>
  <c r="V66" i="8"/>
  <c r="U66" i="8"/>
  <c r="J66" i="8"/>
  <c r="V65" i="8"/>
  <c r="J65" i="8"/>
  <c r="AG60" i="8"/>
  <c r="V60" i="8"/>
  <c r="U60" i="8"/>
  <c r="J60" i="8"/>
  <c r="J62" i="8"/>
  <c r="AH60" i="8"/>
  <c r="V62" i="8"/>
  <c r="T54" i="8"/>
  <c r="AF53" i="8"/>
  <c r="AH54" i="8"/>
  <c r="V54" i="8"/>
  <c r="J54" i="8"/>
  <c r="K58" i="8"/>
  <c r="V56" i="8"/>
  <c r="U56" i="8"/>
  <c r="V52" i="8"/>
  <c r="AG50" i="8"/>
  <c r="AH50" i="8"/>
  <c r="U51" i="8"/>
  <c r="J51" i="8"/>
  <c r="V51" i="8"/>
  <c r="T50" i="8"/>
  <c r="K46" i="8"/>
  <c r="L46" i="8"/>
  <c r="K43" i="8"/>
  <c r="L43" i="8"/>
  <c r="L45" i="8"/>
  <c r="K45" i="8"/>
  <c r="V43" i="8"/>
  <c r="U43" i="8"/>
  <c r="K41" i="8"/>
  <c r="L41" i="8"/>
  <c r="V40" i="8"/>
  <c r="J40" i="8"/>
  <c r="T28" i="8"/>
  <c r="V28" i="8"/>
  <c r="J28" i="8"/>
  <c r="T23" i="8"/>
  <c r="AG23" i="8"/>
  <c r="J23" i="8"/>
  <c r="AF21" i="8"/>
  <c r="AH23" i="8"/>
  <c r="K25" i="8"/>
  <c r="L25" i="8"/>
  <c r="V25" i="8"/>
  <c r="U25" i="8"/>
  <c r="J20" i="8"/>
  <c r="AH15" i="8"/>
  <c r="T15" i="8"/>
  <c r="K14" i="8"/>
  <c r="Y131" i="8"/>
  <c r="AC129" i="8"/>
  <c r="G75" i="8"/>
  <c r="G77" i="8"/>
  <c r="Z130" i="8"/>
  <c r="E3" i="27"/>
  <c r="Q129" i="8"/>
  <c r="AC130" i="8"/>
  <c r="G9" i="8"/>
  <c r="I122" i="8"/>
  <c r="I118" i="8"/>
  <c r="E117" i="8"/>
  <c r="H118" i="8"/>
  <c r="I116" i="8"/>
  <c r="H116" i="8"/>
  <c r="L116" i="8"/>
  <c r="K114" i="8"/>
  <c r="E113" i="8"/>
  <c r="L114" i="8"/>
  <c r="I114" i="8"/>
  <c r="H114" i="8"/>
  <c r="F107" i="8"/>
  <c r="F126" i="8"/>
  <c r="P106" i="8"/>
  <c r="I128" i="8"/>
  <c r="H128" i="8"/>
  <c r="E106" i="8"/>
  <c r="I106" i="8"/>
  <c r="K119" i="8"/>
  <c r="I119" i="8"/>
  <c r="L119" i="8"/>
  <c r="H119" i="8"/>
  <c r="K115" i="8"/>
  <c r="L115" i="8"/>
  <c r="I115" i="8"/>
  <c r="H115" i="8"/>
  <c r="U106" i="8"/>
  <c r="I197" i="8"/>
  <c r="H197" i="8"/>
  <c r="H171" i="8"/>
  <c r="AD167" i="8"/>
  <c r="AE167" i="8"/>
  <c r="I169" i="8"/>
  <c r="K169" i="8"/>
  <c r="H169" i="8"/>
  <c r="L169" i="8"/>
  <c r="AB167" i="8"/>
  <c r="F168" i="8"/>
  <c r="P168" i="8"/>
  <c r="E168" i="8"/>
  <c r="E167" i="8"/>
  <c r="R168" i="8"/>
  <c r="S168" i="8"/>
  <c r="R167" i="8"/>
  <c r="S167" i="8"/>
  <c r="I153" i="8"/>
  <c r="K153" i="8"/>
  <c r="L153" i="8"/>
  <c r="P153" i="8"/>
  <c r="F157" i="8"/>
  <c r="P157" i="8"/>
  <c r="R157" i="8"/>
  <c r="E157" i="8"/>
  <c r="S157" i="8"/>
  <c r="I158" i="8"/>
  <c r="H158" i="8"/>
  <c r="V157" i="8"/>
  <c r="F153" i="8"/>
  <c r="AB131" i="8"/>
  <c r="P131" i="8"/>
  <c r="P137" i="8"/>
  <c r="F137" i="8"/>
  <c r="O131" i="8"/>
  <c r="U131" i="8"/>
  <c r="AH131" i="8"/>
  <c r="R137" i="8"/>
  <c r="I136" i="8"/>
  <c r="H136" i="8"/>
  <c r="AD131" i="8"/>
  <c r="AE131" i="8"/>
  <c r="S132" i="8"/>
  <c r="R132" i="8"/>
  <c r="E132" i="8"/>
  <c r="U132" i="8"/>
  <c r="V132" i="8"/>
  <c r="K103" i="8"/>
  <c r="V101" i="8"/>
  <c r="P101" i="8"/>
  <c r="E101" i="8"/>
  <c r="F98" i="8"/>
  <c r="P98" i="8"/>
  <c r="H91" i="8"/>
  <c r="I91" i="8"/>
  <c r="L91" i="8"/>
  <c r="E89" i="8"/>
  <c r="K89" i="8"/>
  <c r="V89" i="8"/>
  <c r="U89" i="8"/>
  <c r="S89" i="8"/>
  <c r="R89" i="8"/>
  <c r="AB77" i="8"/>
  <c r="AA75" i="8"/>
  <c r="AG75" i="8"/>
  <c r="X129" i="8"/>
  <c r="K80" i="8"/>
  <c r="F77" i="8"/>
  <c r="O53" i="8"/>
  <c r="AE53" i="8"/>
  <c r="AD53" i="8"/>
  <c r="AB53" i="8"/>
  <c r="P60" i="8"/>
  <c r="I60" i="8"/>
  <c r="H60" i="8"/>
  <c r="P43" i="8"/>
  <c r="F43" i="8"/>
  <c r="I43" i="8"/>
  <c r="H43" i="8"/>
  <c r="H30" i="8"/>
  <c r="L30" i="8"/>
  <c r="I30" i="8"/>
  <c r="K30" i="8"/>
  <c r="AA10" i="8"/>
  <c r="O21" i="8"/>
  <c r="R21" i="8"/>
  <c r="AB21" i="8"/>
  <c r="F21" i="8"/>
  <c r="AD21" i="8"/>
  <c r="P28" i="8"/>
  <c r="U23" i="8"/>
  <c r="S23" i="8"/>
  <c r="E23" i="8"/>
  <c r="R23" i="8"/>
  <c r="P23" i="8"/>
  <c r="P15" i="8"/>
  <c r="I15" i="8"/>
  <c r="H15" i="8"/>
  <c r="L14" i="8"/>
  <c r="I14" i="8"/>
  <c r="H14" i="8"/>
  <c r="H97" i="8"/>
  <c r="I97" i="8"/>
  <c r="G23" i="17"/>
  <c r="I95" i="8"/>
  <c r="U77" i="8"/>
  <c r="G13" i="17"/>
  <c r="S77" i="8"/>
  <c r="R77" i="8"/>
  <c r="AX75" i="8"/>
  <c r="AU75" i="8"/>
  <c r="AT75" i="8"/>
  <c r="E11" i="17"/>
  <c r="E70" i="8"/>
  <c r="O68" i="8"/>
  <c r="V68" i="8"/>
  <c r="AX68" i="8"/>
  <c r="AU68" i="8"/>
  <c r="AT68" i="8"/>
  <c r="E68" i="8"/>
  <c r="H68" i="8"/>
  <c r="AW9" i="8"/>
  <c r="AT9" i="8"/>
  <c r="AS129" i="8"/>
  <c r="AU9" i="8"/>
  <c r="L126" i="8"/>
  <c r="K126" i="8"/>
  <c r="R106" i="8"/>
  <c r="S106" i="8"/>
  <c r="I126" i="8"/>
  <c r="H126" i="8"/>
  <c r="D101" i="8"/>
  <c r="S101" i="8"/>
  <c r="R101" i="8"/>
  <c r="AO75" i="8"/>
  <c r="AP75" i="8"/>
  <c r="F27" i="15"/>
  <c r="F23" i="15"/>
  <c r="D11" i="15"/>
  <c r="N75" i="8"/>
  <c r="AJ129" i="8"/>
  <c r="R94" i="8"/>
  <c r="S94" i="8"/>
  <c r="D94" i="8"/>
  <c r="G23" i="15"/>
  <c r="E11" i="15"/>
  <c r="AM75" i="8"/>
  <c r="G11" i="15"/>
  <c r="J77" i="8"/>
  <c r="K87" i="8"/>
  <c r="L87" i="8"/>
  <c r="F11" i="15"/>
  <c r="H78" i="8"/>
  <c r="I78" i="8"/>
  <c r="K78" i="8"/>
  <c r="P68" i="8"/>
  <c r="F70" i="8"/>
  <c r="S54" i="8"/>
  <c r="R54" i="8"/>
  <c r="AK129" i="8"/>
  <c r="AM9" i="8"/>
  <c r="S53" i="8"/>
  <c r="R53" i="8"/>
  <c r="AL9" i="8"/>
  <c r="H47" i="8"/>
  <c r="I47" i="8"/>
  <c r="G131" i="8"/>
  <c r="BD131" i="8"/>
  <c r="H71" i="4"/>
  <c r="H77" i="4"/>
  <c r="BB129" i="8"/>
  <c r="BE130" i="8"/>
  <c r="I69" i="4"/>
  <c r="J3" i="27"/>
  <c r="I113" i="8"/>
  <c r="H113" i="8"/>
  <c r="H196" i="8"/>
  <c r="I196" i="8"/>
  <c r="I185" i="8"/>
  <c r="H185" i="8"/>
  <c r="L179" i="8"/>
  <c r="H179" i="8"/>
  <c r="K179" i="8"/>
  <c r="BF131" i="8"/>
  <c r="J71" i="4"/>
  <c r="BG131" i="8"/>
  <c r="K71" i="4"/>
  <c r="H137" i="8"/>
  <c r="H63" i="4"/>
  <c r="F94" i="8"/>
  <c r="F89" i="8"/>
  <c r="H61" i="4"/>
  <c r="H77" i="8"/>
  <c r="I80" i="8"/>
  <c r="L80" i="8"/>
  <c r="I77" i="8"/>
  <c r="BF77" i="8"/>
  <c r="J50" i="4"/>
  <c r="BC75" i="8"/>
  <c r="BJ75" i="8"/>
  <c r="N11" i="16"/>
  <c r="BG77" i="8"/>
  <c r="K50" i="4"/>
  <c r="BD77" i="8"/>
  <c r="H50" i="4"/>
  <c r="G50" i="4"/>
  <c r="I68" i="8"/>
  <c r="BG53" i="8"/>
  <c r="K35" i="4"/>
  <c r="F60" i="8"/>
  <c r="H40" i="4"/>
  <c r="BA53" i="8"/>
  <c r="E35" i="4"/>
  <c r="BF53" i="8"/>
  <c r="J35" i="4"/>
  <c r="D35" i="4"/>
  <c r="D53" i="8"/>
  <c r="G35" i="4"/>
  <c r="E53" i="8"/>
  <c r="H35" i="4"/>
  <c r="F54" i="8"/>
  <c r="H36" i="4"/>
  <c r="H54" i="8"/>
  <c r="I54" i="8"/>
  <c r="C69" i="4"/>
  <c r="AY130" i="8"/>
  <c r="C129" i="8"/>
  <c r="F50" i="8"/>
  <c r="H32" i="4"/>
  <c r="H50" i="8"/>
  <c r="I50" i="8"/>
  <c r="M26" i="4"/>
  <c r="M28" i="4"/>
  <c r="G21" i="4"/>
  <c r="H26" i="4"/>
  <c r="F28" i="8"/>
  <c r="BF21" i="8"/>
  <c r="J21" i="4"/>
  <c r="H28" i="8"/>
  <c r="I28" i="8"/>
  <c r="BJ10" i="8"/>
  <c r="N11" i="4"/>
  <c r="H21" i="4"/>
  <c r="BD10" i="8"/>
  <c r="BC9" i="8"/>
  <c r="G11" i="4"/>
  <c r="H23" i="4"/>
  <c r="F23" i="8"/>
  <c r="BI10" i="8"/>
  <c r="M11" i="4"/>
  <c r="M12" i="4"/>
  <c r="BF10" i="8"/>
  <c r="J11" i="4"/>
  <c r="J12" i="4"/>
  <c r="I11" i="8"/>
  <c r="H11" i="8"/>
  <c r="AZ9" i="8"/>
  <c r="D11" i="4"/>
  <c r="BG10" i="8"/>
  <c r="K11" i="4"/>
  <c r="BA10" i="8"/>
  <c r="E11" i="4"/>
  <c r="D10" i="8"/>
  <c r="L185" i="8"/>
  <c r="K185" i="8"/>
  <c r="K172" i="8"/>
  <c r="L172" i="8"/>
  <c r="L105" i="4"/>
  <c r="BJ167" i="8"/>
  <c r="N105" i="4"/>
  <c r="BI167" i="8"/>
  <c r="M105" i="4"/>
  <c r="BI131" i="8"/>
  <c r="M71" i="4"/>
  <c r="BJ131" i="8"/>
  <c r="N71" i="4"/>
  <c r="BI53" i="8"/>
  <c r="M35" i="4"/>
  <c r="BJ53" i="8"/>
  <c r="N35" i="4"/>
  <c r="L35" i="4"/>
  <c r="L11" i="4"/>
  <c r="K11" i="8"/>
  <c r="BH9" i="8"/>
  <c r="L10" i="4"/>
  <c r="V77" i="8"/>
  <c r="L72" i="8"/>
  <c r="K72" i="8"/>
  <c r="AV129" i="8"/>
  <c r="AX9" i="8"/>
  <c r="J168" i="8"/>
  <c r="AP167" i="8"/>
  <c r="AO167" i="8"/>
  <c r="K70" i="8"/>
  <c r="L70" i="8"/>
  <c r="AO68" i="8"/>
  <c r="AP68" i="8"/>
  <c r="L71" i="8"/>
  <c r="K71" i="8"/>
  <c r="J68" i="8"/>
  <c r="AP9" i="8"/>
  <c r="AN129" i="8"/>
  <c r="V167" i="8"/>
  <c r="K197" i="8"/>
  <c r="L197" i="8"/>
  <c r="K171" i="8"/>
  <c r="L171" i="8"/>
  <c r="L157" i="8"/>
  <c r="K157" i="8"/>
  <c r="L158" i="8"/>
  <c r="K158" i="8"/>
  <c r="K154" i="8"/>
  <c r="L154" i="8"/>
  <c r="L144" i="8"/>
  <c r="K144" i="8"/>
  <c r="K143" i="8"/>
  <c r="L143" i="8"/>
  <c r="K139" i="8"/>
  <c r="L139" i="8"/>
  <c r="L137" i="8"/>
  <c r="K137" i="8"/>
  <c r="L136" i="8"/>
  <c r="K136" i="8"/>
  <c r="K128" i="8"/>
  <c r="L128" i="8"/>
  <c r="V106" i="8"/>
  <c r="L124" i="8"/>
  <c r="L123" i="8"/>
  <c r="J122" i="8"/>
  <c r="K123" i="8"/>
  <c r="L118" i="8"/>
  <c r="K118" i="8"/>
  <c r="K117" i="8"/>
  <c r="L117" i="8"/>
  <c r="K113" i="8"/>
  <c r="L113" i="8"/>
  <c r="K101" i="8"/>
  <c r="L100" i="8"/>
  <c r="K100" i="8"/>
  <c r="J98" i="8"/>
  <c r="V98" i="8"/>
  <c r="U98" i="8"/>
  <c r="L95" i="8"/>
  <c r="K95" i="8"/>
  <c r="U94" i="8"/>
  <c r="J94" i="8"/>
  <c r="V94" i="8"/>
  <c r="K92" i="8"/>
  <c r="L92" i="8"/>
  <c r="L88" i="8"/>
  <c r="K88" i="8"/>
  <c r="K85" i="8"/>
  <c r="L85" i="8"/>
  <c r="L79" i="8"/>
  <c r="K79" i="8"/>
  <c r="T75" i="8"/>
  <c r="L77" i="8"/>
  <c r="K77" i="8"/>
  <c r="L66" i="8"/>
  <c r="K66" i="8"/>
  <c r="L65" i="8"/>
  <c r="K65" i="8"/>
  <c r="K60" i="8"/>
  <c r="L60" i="8"/>
  <c r="K62" i="8"/>
  <c r="L62" i="8"/>
  <c r="T53" i="8"/>
  <c r="AH53" i="8"/>
  <c r="AG53" i="8"/>
  <c r="U54" i="8"/>
  <c r="K54" i="8"/>
  <c r="L54" i="8"/>
  <c r="K51" i="8"/>
  <c r="L51" i="8"/>
  <c r="J50" i="8"/>
  <c r="V50" i="8"/>
  <c r="U50" i="8"/>
  <c r="K40" i="8"/>
  <c r="L40" i="8"/>
  <c r="U28" i="8"/>
  <c r="L28" i="8"/>
  <c r="K28" i="8"/>
  <c r="T21" i="8"/>
  <c r="AH21" i="8"/>
  <c r="AG21" i="8"/>
  <c r="AF10" i="8"/>
  <c r="K23" i="8"/>
  <c r="J15" i="8"/>
  <c r="U15" i="8"/>
  <c r="V15" i="8"/>
  <c r="K20" i="8"/>
  <c r="L20" i="8"/>
  <c r="F131" i="8"/>
  <c r="Z199" i="8"/>
  <c r="Z202" i="8"/>
  <c r="G129" i="8"/>
  <c r="Q130" i="8"/>
  <c r="AC199" i="8"/>
  <c r="F106" i="8"/>
  <c r="H117" i="8"/>
  <c r="I117" i="8"/>
  <c r="H106" i="8"/>
  <c r="F167" i="8"/>
  <c r="I168" i="8"/>
  <c r="H168" i="8"/>
  <c r="P167" i="8"/>
  <c r="V131" i="8"/>
  <c r="R131" i="8"/>
  <c r="H157" i="8"/>
  <c r="I157" i="8"/>
  <c r="S131" i="8"/>
  <c r="I132" i="8"/>
  <c r="H132" i="8"/>
  <c r="E131" i="8"/>
  <c r="K132" i="8"/>
  <c r="L132" i="8"/>
  <c r="L101" i="8"/>
  <c r="L89" i="8"/>
  <c r="AH75" i="8"/>
  <c r="P77" i="8"/>
  <c r="H89" i="8"/>
  <c r="I89" i="8"/>
  <c r="AB75" i="8"/>
  <c r="O75" i="8"/>
  <c r="E75" i="8"/>
  <c r="AE75" i="8"/>
  <c r="AD75" i="8"/>
  <c r="Y129" i="8"/>
  <c r="X130" i="8"/>
  <c r="U68" i="8"/>
  <c r="P53" i="8"/>
  <c r="F53" i="8"/>
  <c r="AE10" i="8"/>
  <c r="O10" i="8"/>
  <c r="E10" i="8"/>
  <c r="S21" i="8"/>
  <c r="P21" i="8"/>
  <c r="E21" i="8"/>
  <c r="AD10" i="8"/>
  <c r="AA9" i="8"/>
  <c r="AB10" i="8"/>
  <c r="I23" i="8"/>
  <c r="L23" i="8"/>
  <c r="H23" i="8"/>
  <c r="R10" i="8"/>
  <c r="S10" i="8"/>
  <c r="O9" i="8"/>
  <c r="E9" i="8"/>
  <c r="G11" i="17"/>
  <c r="F11" i="17"/>
  <c r="S68" i="8"/>
  <c r="R68" i="8"/>
  <c r="H70" i="8"/>
  <c r="I70" i="8"/>
  <c r="AS130" i="8"/>
  <c r="G3" i="27"/>
  <c r="AU129" i="8"/>
  <c r="AT129" i="8"/>
  <c r="H101" i="8"/>
  <c r="I101" i="8"/>
  <c r="I94" i="8"/>
  <c r="H94" i="8"/>
  <c r="N129" i="8"/>
  <c r="AM129" i="8"/>
  <c r="AJ130" i="8"/>
  <c r="D75" i="8"/>
  <c r="S75" i="8"/>
  <c r="AL129" i="8"/>
  <c r="F3" i="27"/>
  <c r="AK130" i="8"/>
  <c r="BB130" i="8"/>
  <c r="F69" i="4"/>
  <c r="J14" i="27"/>
  <c r="J6" i="27"/>
  <c r="J5" i="27"/>
  <c r="J4" i="27"/>
  <c r="I70" i="4"/>
  <c r="BE199" i="8"/>
  <c r="G130" i="8"/>
  <c r="L167" i="8"/>
  <c r="K167" i="8"/>
  <c r="H167" i="8"/>
  <c r="I167" i="8"/>
  <c r="BI75" i="8"/>
  <c r="M11" i="16"/>
  <c r="G11" i="16"/>
  <c r="BD75" i="8"/>
  <c r="BG75" i="8"/>
  <c r="K11" i="16"/>
  <c r="BF75" i="8"/>
  <c r="J11" i="16"/>
  <c r="I53" i="8"/>
  <c r="H53" i="8"/>
  <c r="C70" i="4"/>
  <c r="AY199" i="8"/>
  <c r="C130" i="8"/>
  <c r="I21" i="8"/>
  <c r="H11" i="4"/>
  <c r="BC129" i="8"/>
  <c r="BD9" i="8"/>
  <c r="G10" i="4"/>
  <c r="H10" i="8"/>
  <c r="I10" i="8"/>
  <c r="D9" i="8"/>
  <c r="AZ129" i="8"/>
  <c r="BA9" i="8"/>
  <c r="E10" i="4"/>
  <c r="D10" i="4"/>
  <c r="BF9" i="8"/>
  <c r="J10" i="4"/>
  <c r="BG9" i="8"/>
  <c r="K10" i="4"/>
  <c r="BI9" i="8"/>
  <c r="M10" i="4"/>
  <c r="BJ9" i="8"/>
  <c r="N10" i="4"/>
  <c r="BH129" i="8"/>
  <c r="AV130" i="8"/>
  <c r="AW129" i="8"/>
  <c r="AX129" i="8"/>
  <c r="L168" i="8"/>
  <c r="K168" i="8"/>
  <c r="AO9" i="8"/>
  <c r="L68" i="8"/>
  <c r="K68" i="8"/>
  <c r="AO129" i="8"/>
  <c r="AN130" i="8"/>
  <c r="AP129" i="8"/>
  <c r="L122" i="8"/>
  <c r="K122" i="8"/>
  <c r="J106" i="8"/>
  <c r="L98" i="8"/>
  <c r="K98" i="8"/>
  <c r="L94" i="8"/>
  <c r="K94" i="8"/>
  <c r="J75" i="8"/>
  <c r="U75" i="8"/>
  <c r="V53" i="8"/>
  <c r="U53" i="8"/>
  <c r="J53" i="8"/>
  <c r="K50" i="8"/>
  <c r="L50" i="8"/>
  <c r="U21" i="8"/>
  <c r="J21" i="8"/>
  <c r="V21" i="8"/>
  <c r="AF9" i="8"/>
  <c r="AH10" i="8"/>
  <c r="T10" i="8"/>
  <c r="AG10" i="8"/>
  <c r="L15" i="8"/>
  <c r="K15" i="8"/>
  <c r="AC202" i="8"/>
  <c r="Q199" i="8"/>
  <c r="I131" i="8"/>
  <c r="H131" i="8"/>
  <c r="L131" i="8"/>
  <c r="K131" i="8"/>
  <c r="V75" i="8"/>
  <c r="R75" i="8"/>
  <c r="P75" i="8"/>
  <c r="X199" i="8"/>
  <c r="Y130" i="8"/>
  <c r="H21" i="8"/>
  <c r="P10" i="8"/>
  <c r="AE9" i="8"/>
  <c r="AA129" i="8"/>
  <c r="AB9" i="8"/>
  <c r="AD9" i="8"/>
  <c r="F10" i="8"/>
  <c r="S9" i="8"/>
  <c r="R9" i="8"/>
  <c r="AS199" i="8"/>
  <c r="AU130" i="8"/>
  <c r="AT130" i="8"/>
  <c r="N130" i="8"/>
  <c r="AJ199" i="8"/>
  <c r="AM130" i="8"/>
  <c r="AL130" i="8"/>
  <c r="AK199" i="8"/>
  <c r="F70" i="4"/>
  <c r="BB199" i="8"/>
  <c r="BE202" i="8"/>
  <c r="I135" i="4"/>
  <c r="I75" i="8"/>
  <c r="H75" i="8"/>
  <c r="H11" i="16"/>
  <c r="F75" i="8"/>
  <c r="AY202" i="8"/>
  <c r="C135" i="4"/>
  <c r="C199" i="8"/>
  <c r="G69" i="4"/>
  <c r="BC130" i="8"/>
  <c r="BJ130" i="8"/>
  <c r="N70" i="4"/>
  <c r="BD129" i="8"/>
  <c r="BI129" i="8"/>
  <c r="M69" i="4"/>
  <c r="H10" i="4"/>
  <c r="I9" i="8"/>
  <c r="H9" i="8"/>
  <c r="AZ130" i="8"/>
  <c r="BG129" i="8"/>
  <c r="K69" i="4"/>
  <c r="D69" i="4"/>
  <c r="D129" i="8"/>
  <c r="BF129" i="8"/>
  <c r="J69" i="4"/>
  <c r="BA129" i="8"/>
  <c r="E69" i="4"/>
  <c r="BJ129" i="8"/>
  <c r="N69" i="4"/>
  <c r="BH130" i="8"/>
  <c r="L70" i="4"/>
  <c r="L69" i="4"/>
  <c r="AX130" i="8"/>
  <c r="AW130" i="8"/>
  <c r="AV199" i="8"/>
  <c r="AN199" i="8"/>
  <c r="AP130" i="8"/>
  <c r="AO130" i="8"/>
  <c r="L106" i="8"/>
  <c r="K106" i="8"/>
  <c r="K75" i="8"/>
  <c r="L75" i="8"/>
  <c r="L53" i="8"/>
  <c r="K53" i="8"/>
  <c r="AG9" i="8"/>
  <c r="J10" i="8"/>
  <c r="V10" i="8"/>
  <c r="U10" i="8"/>
  <c r="L21" i="8"/>
  <c r="K21" i="8"/>
  <c r="AF129" i="8"/>
  <c r="AH9" i="8"/>
  <c r="T9" i="8"/>
  <c r="G199" i="8"/>
  <c r="Q202" i="8"/>
  <c r="Y199" i="8"/>
  <c r="X202" i="8"/>
  <c r="F9" i="8"/>
  <c r="P9" i="8"/>
  <c r="AD129" i="8"/>
  <c r="O129" i="8"/>
  <c r="AA130" i="8"/>
  <c r="AB129" i="8"/>
  <c r="AE129" i="8"/>
  <c r="G9" i="27"/>
  <c r="G7" i="27" s="1"/>
  <c r="AU199" i="8"/>
  <c r="AT199" i="8"/>
  <c r="AS202" i="8"/>
  <c r="AM199" i="8"/>
  <c r="AJ202" i="8"/>
  <c r="N199" i="8"/>
  <c r="F9" i="27"/>
  <c r="F7" i="27" s="1"/>
  <c r="AL199" i="8"/>
  <c r="AK202" i="8"/>
  <c r="F135" i="4"/>
  <c r="BB202" i="8"/>
  <c r="F138" i="4"/>
  <c r="I138" i="4"/>
  <c r="C138" i="4"/>
  <c r="C202" i="8"/>
  <c r="H69" i="4"/>
  <c r="I3" i="27"/>
  <c r="H3" i="27"/>
  <c r="G70" i="4"/>
  <c r="BC199" i="8"/>
  <c r="BD130" i="8"/>
  <c r="D130" i="8"/>
  <c r="BF130" i="8"/>
  <c r="J70" i="4"/>
  <c r="BA130" i="8"/>
  <c r="E70" i="4"/>
  <c r="AZ199" i="8"/>
  <c r="BG130" i="8"/>
  <c r="K70" i="4"/>
  <c r="D70" i="4"/>
  <c r="BH199" i="8"/>
  <c r="BH202" i="8"/>
  <c r="BI130" i="8"/>
  <c r="M70" i="4"/>
  <c r="AV202" i="8"/>
  <c r="AW199" i="8"/>
  <c r="AX199" i="8"/>
  <c r="AN202" i="8"/>
  <c r="AO199" i="8"/>
  <c r="AP199" i="8"/>
  <c r="K10" i="8"/>
  <c r="L10" i="8"/>
  <c r="AF130" i="8"/>
  <c r="T129" i="8"/>
  <c r="AG129" i="8"/>
  <c r="AH129" i="8"/>
  <c r="U9" i="8"/>
  <c r="J9" i="8"/>
  <c r="V9" i="8"/>
  <c r="G202" i="8"/>
  <c r="Y202" i="8"/>
  <c r="AA199" i="8"/>
  <c r="AE130" i="8"/>
  <c r="AD130" i="8"/>
  <c r="AB130" i="8"/>
  <c r="F130" i="8"/>
  <c r="O130" i="8"/>
  <c r="D3" i="27"/>
  <c r="P129" i="8"/>
  <c r="F129" i="8"/>
  <c r="R129" i="8"/>
  <c r="E129" i="8"/>
  <c r="S129" i="8"/>
  <c r="AU202" i="8"/>
  <c r="AT202" i="8"/>
  <c r="AM202" i="8"/>
  <c r="N202" i="8"/>
  <c r="AL202" i="8"/>
  <c r="BD199" i="8"/>
  <c r="G135" i="4"/>
  <c r="BC202" i="8"/>
  <c r="BI202" i="8"/>
  <c r="M138" i="4"/>
  <c r="BI199" i="8"/>
  <c r="M135" i="4"/>
  <c r="H70" i="4"/>
  <c r="D135" i="4"/>
  <c r="BF199" i="8"/>
  <c r="J135" i="4"/>
  <c r="AZ202" i="8"/>
  <c r="BG199" i="8"/>
  <c r="K135" i="4"/>
  <c r="BA199" i="8"/>
  <c r="E135" i="4"/>
  <c r="D199" i="8"/>
  <c r="L135" i="4"/>
  <c r="BJ199" i="8"/>
  <c r="N135" i="4"/>
  <c r="L138" i="4"/>
  <c r="AW202" i="8"/>
  <c r="AX202" i="8"/>
  <c r="AO202" i="8"/>
  <c r="AP202" i="8"/>
  <c r="AG130" i="8"/>
  <c r="AF199" i="8"/>
  <c r="T130" i="8"/>
  <c r="AH130" i="8"/>
  <c r="L9" i="8"/>
  <c r="K9" i="8"/>
  <c r="U129" i="8"/>
  <c r="J129" i="8"/>
  <c r="V129" i="8"/>
  <c r="H129" i="8"/>
  <c r="I129" i="8"/>
  <c r="E130" i="8"/>
  <c r="R130" i="8"/>
  <c r="S130" i="8"/>
  <c r="P130" i="8"/>
  <c r="AB199" i="8"/>
  <c r="AE199" i="8"/>
  <c r="O199" i="8"/>
  <c r="AA202" i="8"/>
  <c r="AD199" i="8"/>
  <c r="G138" i="4"/>
  <c r="BD202" i="8"/>
  <c r="BJ202" i="8"/>
  <c r="N138" i="4"/>
  <c r="F199" i="8"/>
  <c r="H135" i="4"/>
  <c r="I9" i="27"/>
  <c r="D138" i="4"/>
  <c r="BA202" i="8"/>
  <c r="E138" i="4"/>
  <c r="BG202" i="8"/>
  <c r="K138" i="4"/>
  <c r="BF202" i="8"/>
  <c r="J138" i="4"/>
  <c r="D202" i="8"/>
  <c r="T199" i="8"/>
  <c r="U130" i="8"/>
  <c r="J130" i="8"/>
  <c r="V130" i="8"/>
  <c r="L129" i="8"/>
  <c r="K129" i="8"/>
  <c r="AF202" i="8"/>
  <c r="AH199" i="8"/>
  <c r="AG199" i="8"/>
  <c r="AD202" i="8"/>
  <c r="O202" i="8"/>
  <c r="AE202" i="8"/>
  <c r="P199" i="8"/>
  <c r="AB202" i="8"/>
  <c r="F202" i="8"/>
  <c r="I130" i="8"/>
  <c r="H130" i="8"/>
  <c r="S199" i="8"/>
  <c r="E199" i="8"/>
  <c r="R199" i="8"/>
  <c r="H138" i="4"/>
  <c r="I7" i="27"/>
  <c r="H9" i="27"/>
  <c r="AG202" i="8"/>
  <c r="AH202" i="8"/>
  <c r="T202" i="8"/>
  <c r="J199" i="8"/>
  <c r="L130" i="8"/>
  <c r="K130" i="8"/>
  <c r="U199" i="8"/>
  <c r="V199" i="8"/>
  <c r="I199" i="8"/>
  <c r="H199" i="8"/>
  <c r="P202" i="8"/>
  <c r="R202" i="8"/>
  <c r="S202" i="8"/>
  <c r="E202" i="8"/>
  <c r="I14" i="27"/>
  <c r="H14" i="27"/>
  <c r="H7" i="27"/>
  <c r="U202" i="8"/>
  <c r="J202" i="8"/>
  <c r="V202" i="8"/>
  <c r="L199" i="8"/>
  <c r="K199" i="8"/>
  <c r="I202" i="8"/>
  <c r="H202" i="8"/>
  <c r="I6" i="27"/>
  <c r="H6" i="27"/>
  <c r="H5" i="27"/>
  <c r="H4" i="27"/>
  <c r="L202" i="8"/>
  <c r="K202" i="8"/>
  <c r="I5" i="27"/>
  <c r="I4" i="27"/>
  <c r="C19" i="27" l="1"/>
  <c r="B19" i="27" s="1"/>
  <c r="B9" i="27"/>
  <c r="G14" i="27"/>
  <c r="G6" i="27" s="1"/>
  <c r="G5" i="27" s="1"/>
  <c r="G4" i="27" s="1"/>
  <c r="B7" i="27"/>
  <c r="F14" i="27"/>
  <c r="F6" i="27" s="1"/>
  <c r="F5" i="27" s="1"/>
  <c r="F4" i="27" s="1"/>
  <c r="D17" i="27"/>
  <c r="E17" i="27"/>
  <c r="E14" i="27" s="1"/>
  <c r="E6" i="27" s="1"/>
  <c r="E5" i="27" s="1"/>
  <c r="E4" i="27" s="1"/>
  <c r="C3" i="27"/>
  <c r="D14" i="27"/>
  <c r="C17" i="27" l="1"/>
  <c r="B17" i="27" s="1"/>
  <c r="D6" i="27"/>
  <c r="C14" i="27"/>
  <c r="B14" i="27" s="1"/>
  <c r="B3" i="27"/>
  <c r="C6" i="27" l="1"/>
  <c r="D5" i="27"/>
  <c r="D4" i="27" s="1"/>
  <c r="C5" i="27" l="1"/>
  <c r="C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<sst xmlns="http://schemas.openxmlformats.org/spreadsheetml/2006/main" count="863" uniqueCount="375">
  <si>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</si>
  <si>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</si>
  <si>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</si>
  <si>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</si>
  <si>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</si>
  <si>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</si>
  <si>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</si>
  <si>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</si>
  <si>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</si>
  <si>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</si>
  <si>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</si>
  <si>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</si>
  <si>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</si>
  <si>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</si>
  <si>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</si>
  <si>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</si>
  <si>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</si>
  <si>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</si>
  <si>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</si>
  <si>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</si>
  <si>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</si>
  <si>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</si>
  <si>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</si>
  <si>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</si>
  <si>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</si>
  <si>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</si>
  <si>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</si>
  <si>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</si>
  <si>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</si>
  <si>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</si>
  <si>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</si>
  <si>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</si>
  <si>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</si>
  <si>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</si>
  <si>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</si>
  <si>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</si>
  <si>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</si>
  <si>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</si>
  <si>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</si>
  <si>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</si>
  <si>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</si>
  <si>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</si>
  <si>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</si>
  <si>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</si>
  <si>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</si>
  <si>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</si>
  <si>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</si>
  <si>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</si>
  <si>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</si>
  <si>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</si>
  <si>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</si>
  <si>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</si>
  <si>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</si>
  <si>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</si>
  <si>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</si>
  <si>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</si>
  <si>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</si>
  <si>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</si>
  <si>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</si>
  <si>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</si>
  <si>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</si>
  <si>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</si>
  <si>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</si>
  <si>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</si>
  <si>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</si>
  <si>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</si>
  <si>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</si>
  <si>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</si>
  <si>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</si>
  <si>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</si>
  <si>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</si>
  <si>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</si>
  <si>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</si>
  <si>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</si>
  <si>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</si>
  <si>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</si>
  <si>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</si>
  <si>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</si>
  <si>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</si>
  <si>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</si>
  <si>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</si>
  <si>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</si>
  <si>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</si>
  <si>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</si>
  <si>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</si>
  <si>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</si>
  <si>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</si>
  <si>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</si>
  <si>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</si>
  <si>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</si>
  <si>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</si>
  <si>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</si>
  <si>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</si>
  <si>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</si>
  <si>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</si>
  <si>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</si>
  <si>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</si>
  <si>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</si>
  <si>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</si>
  <si>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</si>
  <si>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</si>
  <si>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</si>
  <si>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</si>
  <si>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</si>
  <si>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</si>
  <si>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</si>
  <si>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</si>
  <si>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</si>
  <si>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</si>
  <si>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</si>
  <si>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</si>
  <si>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</si>
  <si>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</si>
  <si>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</si>
  <si>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</si>
  <si>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</si>
  <si>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</si>
  <si>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</si>
  <si>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</si>
  <si>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</si>
  <si>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</si>
  <si>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</si>
  <si>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</si>
  <si>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</si>
  <si>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</si>
  <si>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</si>
  <si>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</si>
  <si>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</si>
  <si>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</si>
  <si>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</si>
  <si>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</si>
  <si>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</si>
  <si>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</si>
  <si>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</si>
  <si>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</si>
  <si>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</si>
  <si>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</si>
  <si>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</si>
  <si>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</si>
  <si>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</si>
  <si>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</si>
  <si>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</si>
  <si>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</si>
  <si>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</si>
  <si>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</si>
  <si>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</si>
  <si>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</si>
  <si>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</si>
  <si>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</si>
  <si>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</si>
  <si>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</si>
  <si>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</si>
  <si>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</si>
  <si>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</si>
  <si>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</si>
  <si>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</si>
  <si>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</si>
  <si>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</si>
  <si>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</si>
  <si>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</si>
  <si>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</si>
  <si>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</si>
  <si>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</si>
  <si>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</si>
  <si>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</si>
  <si>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</si>
  <si>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</si>
  <si>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</si>
  <si>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</si>
  <si>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</si>
  <si>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</si>
  <si>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</si>
  <si>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</si>
  <si>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</si>
  <si>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</si>
  <si>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</si>
  <si>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</si>
  <si>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</si>
  <si>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</si>
  <si>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</si>
  <si>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</si>
  <si>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</si>
  <si>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</si>
  <si>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</si>
  <si>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</si>
  <si>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</si>
  <si>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</si>
  <si>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</si>
  <si>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</si>
  <si>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</si>
  <si>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</si>
  <si>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</si>
  <si>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</si>
  <si>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</si>
  <si>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</si>
  <si>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</si>
  <si>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</si>
  <si>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</si>
  <si>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</si>
  <si>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</si>
  <si>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</si>
  <si>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</si>
  <si>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</si>
  <si>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</si>
  <si>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</si>
  <si>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</si>
  <si>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</si>
  <si>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</si>
  <si>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</si>
  <si>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</si>
  <si>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</si>
  <si>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</si>
  <si>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</si>
  <si>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</si>
  <si>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</si>
  <si>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</si>
  <si>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</si>
  <si>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</si>
  <si>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</si>
  <si>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</si>
  <si>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</si>
  <si>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</si>
  <si>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</si>
  <si>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</si>
  <si>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</si>
  <si>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</si>
  <si>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</si>
  <si>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</si>
  <si>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</si>
  <si>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</si>
  <si>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</si>
  <si>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</si>
  <si>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</si>
  <si>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</si>
  <si>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</si>
  <si>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</si>
  <si>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</si>
  <si>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</si>
  <si>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</si>
  <si>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</si>
  <si>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</si>
  <si>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</si>
  <si>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</si>
  <si>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</si>
  <si>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</si>
  <si>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</si>
  <si>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</si>
  <si>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</si>
  <si>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</si>
  <si>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</si>
  <si>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</si>
  <si>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</si>
  <si>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</si>
  <si>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</si>
  <si>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</si>
  <si>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</si>
  <si>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</si>
  <si>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</si>
  <si>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</si>
  <si>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</si>
  <si>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</si>
  <si>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</si>
  <si>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</si>
  <si>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</si>
  <si>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</si>
  <si>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</si>
  <si>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</si>
  <si>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</si>
  <si>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</si>
  <si>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</si>
  <si>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</si>
  <si>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</si>
  <si>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</si>
  <si>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</si>
  <si>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</si>
  <si>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</si>
  <si>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</si>
  <si>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</si>
  <si>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</si>
  <si>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</si>
  <si>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</si>
  <si>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</si>
  <si>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</si>
  <si>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</si>
  <si>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</si>
  <si>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</si>
  <si>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</si>
  <si>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</si>
  <si>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</si>
  <si>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</si>
  <si>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</si>
  <si>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</si>
  <si>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</si>
  <si>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</si>
  <si>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</si>
  <si>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</si>
  <si>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</si>
  <si>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</si>
  <si>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</si>
  <si>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</si>
  <si>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</si>
  <si>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</si>
  <si>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</si>
  <si>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</si>
  <si>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</si>
  <si>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</si>
  <si>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</si>
  <si>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</si>
  <si>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</si>
  <si>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</si>
  <si>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</si>
  <si>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</si>
  <si>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</si>
  <si>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</si>
  <si>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</si>
  <si>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</si>
  <si>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</si>
  <si>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</si>
  <si>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</si>
  <si>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</si>
  <si>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</si>
  <si>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</si>
  <si>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</si>
  <si>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</si>
  <si>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</si>
  <si>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</si>
  <si>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</si>
  <si>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</si>
  <si>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</si>
  <si>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</si>
  <si>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</si>
  <si>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</si>
  <si>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</si>
  <si>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</si>
  <si>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</si>
  <si>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</si>
  <si>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</si>
  <si>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</si>
  <si>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</si>
  <si>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</si>
  <si>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</si>
  <si>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</si>
  <si>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</si>
  <si>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</si>
  <si>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</si>
  <si>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</si>
  <si>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</si>
  <si>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</si>
  <si>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</si>
  <si>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</si>
  <si>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</si>
  <si>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</si>
  <si>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</si>
  <si>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</si>
  <si>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</si>
  <si>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</si>
  <si>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</si>
  <si>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</si>
  <si>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</si>
  <si>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</si>
  <si>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</si>
  <si>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</si>
  <si>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</si>
  <si>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</si>
  <si>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</si>
  <si>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</si>
  <si>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</si>
  <si>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</si>
  <si>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</si>
  <si>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</si>
  <si>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</si>
  <si>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</si>
  <si>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</si>
  <si>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la situația din 31 iulie 2021</t>
  </si>
  <si>
    <t>Subvenții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</si>
</sst>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4" fillId="0" borderId="0" applyFont="0" applyFill="0" applyBorder="0" applyAlignment="0" applyProtection="0"/>
  </cellStyleXfs>
  <cellXfs count="109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204" fontId="68" fillId="0" borderId="1" xfId="0" applyNumberFormat="1" applyFont="1" applyBorder="1" applyAlignment="1">
      <alignment horizontal="right" vertical="center"/>
    </xf>
    <xf numFmtId="204" fontId="66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68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2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3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2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7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7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6" fillId="0" borderId="1" xfId="0" applyFont="1" applyFill="1" applyBorder="1" applyAlignment="1">
      <alignment horizontal="left" vertical="center" wrapText="1"/>
    </xf>
    <xf numFmtId="204" fontId="7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76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5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1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3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2" fillId="7" borderId="3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0" borderId="30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vertical="center" wrapText="1"/>
    </xf>
    <xf numFmtId="204" fontId="84" fillId="0" borderId="3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6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5" fillId="8" borderId="1" xfId="0" applyNumberFormat="1" applyFont="1" applyFill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68" fillId="7" borderId="1" xfId="0" applyNumberFormat="1" applyFont="1" applyFill="1" applyBorder="1" applyAlignment="1">
      <alignment horizontal="right" vertical="center"/>
    </xf>
    <xf numFmtId="206" fontId="75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66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76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68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6" fillId="9" borderId="1" xfId="0" applyNumberFormat="1" applyFont="1" applyFill="1" applyBorder="1" applyAlignment="1">
      <alignment horizontal="right"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2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4" fillId="0" borderId="0" xfId="5" applyNumberFormat="1" applyFont="1"/>
    <xf numFmtId="9" fontId="64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4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horizontal="left" vertical="center" wrapText="1"/>
    </xf>
    <xf numFmtId="0" fontId="68" fillId="17" borderId="1" xfId="0" applyFont="1" applyFill="1" applyBorder="1" applyAlignment="1">
      <alignment horizontal="left" vertical="center" wrapText="1"/>
    </xf>
    <xf numFmtId="206" fontId="68" fillId="17" borderId="1" xfId="0" applyNumberFormat="1" applyFont="1" applyFill="1" applyBorder="1" applyAlignment="1">
      <alignment horizontal="right" vertical="center" wrapText="1"/>
    </xf>
    <xf numFmtId="206" fontId="66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5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5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5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4" fillId="0" borderId="7" xfId="1" applyNumberFormat="1" applyFont="1" applyFill="1" applyBorder="1" applyAlignment="1">
      <alignment horizontal="right" vertical="center" wrapText="1"/>
    </xf>
    <xf numFmtId="204" fontId="84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0" fontId="102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2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73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4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4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4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2" fillId="0" borderId="31" xfId="0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8" borderId="22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2" xfId="1" applyFont="1" applyFill="1" applyBorder="1" applyAlignment="1">
      <alignment horizontal="center" vertical="center"/>
    </xf>
    <xf numFmtId="0" fontId="9" fillId="18" borderId="24" xfId="1" applyFont="1" applyFill="1" applyBorder="1" applyAlignment="1">
      <alignment horizontal="center" vertical="center"/>
    </xf>
    <xf numFmtId="0" fontId="9" fillId="18" borderId="39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4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1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1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72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1" fillId="0" borderId="31" xfId="0" applyFont="1" applyFill="1" applyBorder="1" applyAlignment="1">
      <alignment horizontal="left" vertical="center" wrapText="1" indent="1"/>
    </xf>
    <xf numFmtId="0" fontId="69" fillId="0" borderId="31" xfId="0" applyFont="1" applyFill="1" applyBorder="1" applyAlignment="1">
      <alignment horizontal="left" vertical="center" wrapText="1"/>
    </xf>
    <xf numFmtId="0" fontId="73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3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4" fillId="0" borderId="31" xfId="1" applyFont="1" applyFill="1" applyBorder="1" applyAlignment="1">
      <alignment vertical="center" wrapText="1"/>
    </xf>
    <xf numFmtId="49" fontId="84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71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2" fillId="19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3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1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8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1" fillId="22" borderId="31" xfId="0" applyNumberFormat="1" applyFont="1" applyFill="1" applyBorder="1" applyAlignment="1">
      <alignment horizontal="right" vertical="center" wrapText="1"/>
    </xf>
    <xf numFmtId="204" fontId="24" fillId="22" borderId="3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4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66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4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2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9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68" fillId="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8" fillId="7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8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8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4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85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2" borderId="45" xfId="1" applyNumberFormat="1" applyFont="1" applyFill="1" applyBorder="1" applyAlignment="1">
      <alignment horizontal="right" vertical="center"/>
    </xf>
    <xf numFmtId="204" fontId="7" fillId="22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4" fillId="9" borderId="45" xfId="1" applyNumberFormat="1" applyFont="1" applyFill="1" applyBorder="1" applyAlignment="1">
      <alignment horizontal="right" vertical="center"/>
    </xf>
    <xf numFmtId="204" fontId="84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85" fillId="8" borderId="1" xfId="0" applyNumberFormat="1" applyFont="1" applyFill="1" applyBorder="1" applyAlignment="1">
      <alignment horizontal="right" vertical="center"/>
    </xf>
    <xf numFmtId="206" fontId="63" fillId="0" borderId="1" xfId="0" applyNumberFormat="1" applyFont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7" fillId="27" borderId="1" xfId="0" applyFont="1" applyFill="1" applyBorder="1" applyAlignment="1">
      <alignment horizontal="center" vertical="center"/>
    </xf>
    <xf numFmtId="206" fontId="87" fillId="27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0" fontId="83" fillId="0" borderId="1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 wrapText="1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2" borderId="26" xfId="1" applyNumberFormat="1" applyFont="1" applyFill="1" applyBorder="1" applyAlignment="1">
      <alignment horizontal="right" vertical="center"/>
    </xf>
    <xf numFmtId="204" fontId="104" fillId="22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4" fillId="9" borderId="4" xfId="1" applyNumberFormat="1" applyFont="1" applyFill="1" applyBorder="1" applyAlignment="1">
      <alignment horizontal="right" vertical="center"/>
    </xf>
    <xf numFmtId="204" fontId="84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2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1" borderId="27" xfId="1" applyNumberFormat="1" applyFont="1" applyFill="1" applyBorder="1" applyAlignment="1">
      <alignment horizontal="right" vertical="center"/>
    </xf>
    <xf numFmtId="204" fontId="84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4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9" fillId="32" borderId="51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58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7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A4-49C7-B494-1BE708711F8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0AA4-49C7-B494-1BE708711F8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0AA4-49C7-B494-1BE708711F8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0AA4-49C7-B494-1BE708711F8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4-49C7-B494-1BE708711F8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4-49C7-B494-1BE708711F8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A4-49C7-B494-1BE708711F8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A4-49C7-B494-1BE708711F8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A4-49C7-B494-1BE708711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3-446E-9138-0138D447E7DB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3-446E-9138-0138D447E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43589088"/>
        <c:axId val="1"/>
      </c:barChart>
      <c:catAx>
        <c:axId val="74358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43589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CC-4073-A5E6-5CBEFEF924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CC-4073-A5E6-5CBEFEF924C7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C-4073-A5E6-5CBEFEF924C7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CC-4073-A5E6-5CBEFEF924C7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C-4073-A5E6-5CBEFEF924C7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5CC-4073-A5E6-5CBEFEF92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4E7C-4B68-9287-E2CB1E54CE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7C-4B68-9287-E2CB1E54CE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7C-4B68-9287-E2CB1E54CE91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B68-9287-E2CB1E54CE91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C-4B68-9287-E2CB1E54CE91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C-4B68-9287-E2CB1E54CE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E7C-4B68-9287-E2CB1E54C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6851-4DBB-B93D-322EAE6894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51-4DBB-B93D-322EAE6894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51-4DBB-B93D-322EAE6894E1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51-4DBB-B93D-322EAE6894E1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51-4DBB-B93D-322EAE6894E1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51-4DBB-B93D-322EAE6894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51-4DBB-B93D-322EAE689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88-4C7F-B553-93F479AEEF8C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988-4C7F-B553-93F479AEEF8C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88-4C7F-B553-93F479AEEF8C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8-4C7F-B553-93F479AEEF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8-4C7F-B553-93F479AEE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D-409B-83AF-10F1F78071B8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D-409B-83AF-10F1F78071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D-409B-83AF-10F1F78071B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D-409B-83AF-10F1F78071B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D-409B-83AF-10F1F78071B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D-409B-83AF-10F1F78071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D-409B-83AF-10F1F78071B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8D-409B-83AF-10F1F78071B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8D-409B-83AF-10F1F78071B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8D-409B-83AF-10F1F78071B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8D-409B-83AF-10F1F78071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8D-409B-83AF-10F1F780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588256"/>
        <c:axId val="1"/>
      </c:barChart>
      <c:catAx>
        <c:axId val="743588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7435882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8-43AC-9EBA-5EB7F34DE049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98-43AC-9EBA-5EB7F34DE0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98-43AC-9EBA-5EB7F34DE049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98-43AC-9EBA-5EB7F34DE049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98-43AC-9EBA-5EB7F34D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3584928"/>
        <c:axId val="1"/>
      </c:barChart>
      <c:dateAx>
        <c:axId val="7435849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3584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3-493B-B695-8F42053529EA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3-493B-B695-8F4205352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43586592"/>
        <c:axId val="1"/>
        <c:axId val="0"/>
      </c:bar3DChart>
      <c:catAx>
        <c:axId val="7435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43586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6A-48BF-AEB3-6A2AF923B6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A-48BF-AEB3-6A2AF923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111968"/>
        <c:axId val="1"/>
      </c:barChart>
      <c:catAx>
        <c:axId val="7401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401119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3E-47D0-8B2C-045E922835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3E-47D0-8B2C-045E922835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3E-47D0-8B2C-045E922835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3E-47D0-8B2C-045E9228353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F33E-47D0-8B2C-045E92283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7A5-49DB-995F-52275B0FAE81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27A5-49DB-995F-52275B0FAE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A5-49DB-995F-52275B0FAE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7A5-49DB-995F-52275B0FAE81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A5-49DB-995F-52275B0FAE81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5-49DB-995F-52275B0FAE81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5-49DB-995F-52275B0FAE81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5-49DB-995F-52275B0FAE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A5-49DB-995F-52275B0FA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6D8-8F82-B1AA924190BF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6D8-8F82-B1AA92419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582432"/>
        <c:axId val="1"/>
      </c:barChart>
      <c:catAx>
        <c:axId val="743582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74358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31-481D-B70A-1CD2625D73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31-481D-B70A-1CD2625D73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31-481D-B70A-1CD2625D73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31-481D-B70A-1CD2625D736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31-481D-B70A-1CD2625D7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7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7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28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28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7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38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38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4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7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20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2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209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209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405"/>
      <c r="B1" s="1003" t="s">
        <v>317</v>
      </c>
      <c r="C1" s="1005" t="s">
        <v>5</v>
      </c>
      <c r="D1" s="1001" t="s">
        <v>318</v>
      </c>
      <c r="E1" s="1001"/>
      <c r="F1" s="1007" t="s">
        <v>319</v>
      </c>
      <c r="G1" s="1007" t="s">
        <v>320</v>
      </c>
      <c r="H1" s="1007" t="s">
        <v>246</v>
      </c>
      <c r="I1" s="1001" t="s">
        <v>318</v>
      </c>
      <c r="J1" s="1001"/>
      <c r="K1" s="406"/>
      <c r="L1" s="406"/>
    </row>
    <row r="2" spans="1:12" ht="15.75" thickBot="1" x14ac:dyDescent="0.3">
      <c r="A2" s="407"/>
      <c r="B2" s="1004"/>
      <c r="C2" s="1006"/>
      <c r="D2" s="408" t="s">
        <v>321</v>
      </c>
      <c r="E2" s="408" t="s">
        <v>322</v>
      </c>
      <c r="F2" s="1008"/>
      <c r="G2" s="1008"/>
      <c r="H2" s="1008"/>
      <c r="I2" s="408" t="s">
        <v>321</v>
      </c>
      <c r="J2" s="408" t="s">
        <v>322</v>
      </c>
    </row>
    <row r="3" spans="1:12" ht="17.25" thickBot="1" x14ac:dyDescent="0.35">
      <c r="A3" s="409" t="s">
        <v>323</v>
      </c>
      <c r="B3" s="410" t="e">
        <f t="shared" ref="B3:B18" si="0">C3+F3+G3+H3</f>
        <v>#REF!</v>
      </c>
      <c r="C3" s="410" t="e">
        <f>D3+E3</f>
        <v>#REF!</v>
      </c>
      <c r="D3" s="410" t="e">
        <f>#REF!</f>
        <v>#REF!</v>
      </c>
      <c r="E3" s="410" t="e">
        <f>#REF!</f>
        <v>#REF!</v>
      </c>
      <c r="F3" s="410" t="e">
        <f>#REF!</f>
        <v>#REF!</v>
      </c>
      <c r="G3" s="410" t="e">
        <f>#REF!</f>
        <v>#REF!</v>
      </c>
      <c r="H3" s="410">
        <f>I3+J3</f>
        <v>1137.2000000000007</v>
      </c>
      <c r="I3" s="410">
        <f>econom!H69</f>
        <v>1115.8000000000006</v>
      </c>
      <c r="J3" s="410">
        <f>econom!I69</f>
        <v>21.399999999999991</v>
      </c>
    </row>
    <row r="4" spans="1:12" ht="15.75" thickBot="1" x14ac:dyDescent="0.3">
      <c r="A4" s="411" t="s">
        <v>324</v>
      </c>
      <c r="B4" s="412" t="e">
        <f>B3+B5</f>
        <v>#REF!</v>
      </c>
      <c r="C4" s="412" t="e">
        <f t="shared" ref="C4:J4" si="1">C3+C5</f>
        <v>#REF!</v>
      </c>
      <c r="D4" s="412" t="e">
        <f t="shared" si="1"/>
        <v>#REF!</v>
      </c>
      <c r="E4" s="412" t="e">
        <f t="shared" si="1"/>
        <v>#REF!</v>
      </c>
      <c r="F4" s="412" t="e">
        <f t="shared" si="1"/>
        <v>#REF!</v>
      </c>
      <c r="G4" s="412" t="e">
        <f t="shared" si="1"/>
        <v>#REF!</v>
      </c>
      <c r="H4" s="412">
        <f t="shared" si="1"/>
        <v>0</v>
      </c>
      <c r="I4" s="412">
        <f t="shared" si="1"/>
        <v>0</v>
      </c>
      <c r="J4" s="412">
        <f t="shared" si="1"/>
        <v>0</v>
      </c>
    </row>
    <row r="5" spans="1:12" ht="15.75" thickBot="1" x14ac:dyDescent="0.3">
      <c r="A5" s="413" t="s">
        <v>325</v>
      </c>
      <c r="B5" s="414" t="e">
        <f t="shared" ref="B5:J5" si="2">B6+B16+B17</f>
        <v>#REF!</v>
      </c>
      <c r="C5" s="414" t="e">
        <f t="shared" si="2"/>
        <v>#REF!</v>
      </c>
      <c r="D5" s="414" t="e">
        <f t="shared" si="2"/>
        <v>#REF!</v>
      </c>
      <c r="E5" s="414" t="e">
        <f t="shared" si="2"/>
        <v>#REF!</v>
      </c>
      <c r="F5" s="414" t="e">
        <f>F6+F16+F17</f>
        <v>#REF!</v>
      </c>
      <c r="G5" s="414" t="e">
        <f t="shared" si="2"/>
        <v>#REF!</v>
      </c>
      <c r="H5" s="414">
        <f t="shared" si="2"/>
        <v>-1137.2000000000007</v>
      </c>
      <c r="I5" s="414">
        <f t="shared" si="2"/>
        <v>-1115.8000000000006</v>
      </c>
      <c r="J5" s="414">
        <f t="shared" si="2"/>
        <v>-21.399999999999991</v>
      </c>
    </row>
    <row r="6" spans="1:12" ht="15.75" thickBot="1" x14ac:dyDescent="0.3">
      <c r="A6" s="415" t="s">
        <v>326</v>
      </c>
      <c r="B6" s="416" t="e">
        <f t="shared" si="0"/>
        <v>#REF!</v>
      </c>
      <c r="C6" s="416" t="e">
        <f>D6+E6</f>
        <v>#REF!</v>
      </c>
      <c r="D6" s="416" t="e">
        <f>D7+D10+D13+D14</f>
        <v>#REF!</v>
      </c>
      <c r="E6" s="416" t="e">
        <f>E7+E10+E13+E14</f>
        <v>#REF!</v>
      </c>
      <c r="F6" s="416" t="e">
        <f>F7+F10+F13+F14</f>
        <v>#REF!</v>
      </c>
      <c r="G6" s="416" t="e">
        <f>G7+G10+G13+G14</f>
        <v>#REF!</v>
      </c>
      <c r="H6" s="416">
        <f>I6+J6</f>
        <v>-1096.8000000000006</v>
      </c>
      <c r="I6" s="416">
        <f>I7+I10+I13+I14</f>
        <v>-1058.9000000000005</v>
      </c>
      <c r="J6" s="416">
        <f>J7+J10+J13+J14</f>
        <v>-37.899999999999991</v>
      </c>
    </row>
    <row r="7" spans="1:12" ht="15.75" thickBot="1" x14ac:dyDescent="0.3">
      <c r="A7" s="417" t="s">
        <v>327</v>
      </c>
      <c r="B7" s="443" t="e">
        <f t="shared" si="0"/>
        <v>#REF!</v>
      </c>
      <c r="C7" s="418">
        <f t="shared" ref="C7:C19" si="3">D7+E7</f>
        <v>0</v>
      </c>
      <c r="D7" s="418">
        <f>D8+D9</f>
        <v>0</v>
      </c>
      <c r="E7" s="418">
        <f>E8+E9</f>
        <v>0</v>
      </c>
      <c r="F7" s="418" t="e">
        <f>F8+F9</f>
        <v>#REF!</v>
      </c>
      <c r="G7" s="418" t="e">
        <f>G8+G9</f>
        <v>#REF!</v>
      </c>
      <c r="H7" s="418">
        <f>I7+J7</f>
        <v>-1090.8000000000009</v>
      </c>
      <c r="I7" s="418">
        <f>I8+I9</f>
        <v>-1090.8000000000009</v>
      </c>
      <c r="J7" s="418">
        <f>J8+J9</f>
        <v>0</v>
      </c>
    </row>
    <row r="8" spans="1:12" x14ac:dyDescent="0.25">
      <c r="A8" s="419" t="s">
        <v>328</v>
      </c>
      <c r="B8" s="420"/>
      <c r="C8" s="420"/>
      <c r="D8" s="420"/>
      <c r="E8" s="420"/>
      <c r="F8" s="420"/>
      <c r="G8" s="420"/>
      <c r="H8" s="420"/>
      <c r="I8" s="420"/>
      <c r="J8" s="420"/>
    </row>
    <row r="9" spans="1:12" ht="15.75" thickBot="1" x14ac:dyDescent="0.3">
      <c r="A9" s="421" t="s">
        <v>329</v>
      </c>
      <c r="B9" s="422" t="e">
        <f t="shared" si="0"/>
        <v>#REF!</v>
      </c>
      <c r="C9" s="422">
        <f t="shared" si="3"/>
        <v>0</v>
      </c>
      <c r="D9" s="434"/>
      <c r="E9" s="434"/>
      <c r="F9" s="422" t="e">
        <f>#REF!-podval!F12</f>
        <v>#REF!</v>
      </c>
      <c r="G9" s="422" t="e">
        <f>#REF!</f>
        <v>#REF!</v>
      </c>
      <c r="H9" s="420">
        <f>I9+J9</f>
        <v>-1090.8000000000009</v>
      </c>
      <c r="I9" s="422">
        <f>econom!H135</f>
        <v>-1090.8000000000009</v>
      </c>
      <c r="J9" s="434"/>
    </row>
    <row r="10" spans="1:12" ht="15.75" thickBot="1" x14ac:dyDescent="0.3">
      <c r="A10" s="417" t="s">
        <v>330</v>
      </c>
      <c r="B10" s="443">
        <f t="shared" si="0"/>
        <v>0</v>
      </c>
      <c r="C10" s="418">
        <f t="shared" si="3"/>
        <v>0</v>
      </c>
      <c r="D10" s="418">
        <f>D11+D12</f>
        <v>0</v>
      </c>
      <c r="E10" s="418">
        <f>E11+E12</f>
        <v>0</v>
      </c>
      <c r="F10" s="418">
        <f>F11+F12</f>
        <v>0</v>
      </c>
      <c r="G10" s="418">
        <f>G11+G12</f>
        <v>0</v>
      </c>
      <c r="H10" s="418">
        <f>I10+J10</f>
        <v>0</v>
      </c>
      <c r="I10" s="418">
        <f>I11+I12</f>
        <v>0</v>
      </c>
      <c r="J10" s="418">
        <f>J11+J12</f>
        <v>0</v>
      </c>
    </row>
    <row r="11" spans="1:12" x14ac:dyDescent="0.25">
      <c r="A11" s="419" t="s">
        <v>331</v>
      </c>
      <c r="B11" s="420">
        <f t="shared" si="0"/>
        <v>0</v>
      </c>
      <c r="C11" s="420">
        <f t="shared" si="3"/>
        <v>0</v>
      </c>
      <c r="D11" s="435"/>
      <c r="E11" s="420"/>
      <c r="F11" s="420"/>
      <c r="G11" s="420"/>
      <c r="H11" s="420"/>
      <c r="I11" s="420"/>
      <c r="J11" s="420"/>
    </row>
    <row r="12" spans="1:12" ht="15.75" thickBot="1" x14ac:dyDescent="0.3">
      <c r="A12" s="421" t="s">
        <v>332</v>
      </c>
      <c r="B12" s="422">
        <f t="shared" si="0"/>
        <v>0</v>
      </c>
      <c r="C12" s="422">
        <f t="shared" si="3"/>
        <v>0</v>
      </c>
      <c r="D12" s="434"/>
      <c r="E12" s="434"/>
      <c r="F12" s="434"/>
      <c r="G12" s="422"/>
      <c r="H12" s="422">
        <f>I12+J12</f>
        <v>0</v>
      </c>
      <c r="I12" s="434"/>
      <c r="J12" s="434"/>
    </row>
    <row r="13" spans="1:12" ht="15.75" thickBot="1" x14ac:dyDescent="0.3">
      <c r="A13" s="417" t="s">
        <v>333</v>
      </c>
      <c r="B13" s="418">
        <f t="shared" si="0"/>
        <v>0</v>
      </c>
      <c r="C13" s="418">
        <f t="shared" si="3"/>
        <v>0</v>
      </c>
      <c r="D13" s="436"/>
      <c r="E13" s="418"/>
      <c r="F13" s="418"/>
      <c r="G13" s="418"/>
      <c r="H13" s="418"/>
      <c r="I13" s="418"/>
      <c r="J13" s="418"/>
    </row>
    <row r="14" spans="1:12" x14ac:dyDescent="0.25">
      <c r="A14" s="423" t="s">
        <v>334</v>
      </c>
      <c r="B14" s="424" t="e">
        <f t="shared" si="0"/>
        <v>#REF!</v>
      </c>
      <c r="C14" s="424" t="e">
        <f t="shared" si="3"/>
        <v>#REF!</v>
      </c>
      <c r="D14" s="424" t="e">
        <f>-D3-D7-D10-D13-D16-D17</f>
        <v>#REF!</v>
      </c>
      <c r="E14" s="424" t="e">
        <f>-E3-E7-E10-E13-E16-E17</f>
        <v>#REF!</v>
      </c>
      <c r="F14" s="424" t="e">
        <f>-F3-F7-F10-F13-F16-F17</f>
        <v>#REF!</v>
      </c>
      <c r="G14" s="424" t="e">
        <f>-G3-G7-G10-G13-G16-G17</f>
        <v>#REF!</v>
      </c>
      <c r="H14" s="416">
        <f t="shared" ref="H14:H19" si="4">I14+J14</f>
        <v>-5.999999999999762</v>
      </c>
      <c r="I14" s="424">
        <f>-I3-I7-I10-I13-I16-I17</f>
        <v>31.90000000000023</v>
      </c>
      <c r="J14" s="424">
        <f>-J3-J7-J10-J13-J16-J17</f>
        <v>-37.899999999999991</v>
      </c>
    </row>
    <row r="15" spans="1:12" ht="15.75" thickBot="1" x14ac:dyDescent="0.3">
      <c r="A15" s="425" t="s">
        <v>335</v>
      </c>
      <c r="B15" s="422" t="e">
        <f t="shared" si="0"/>
        <v>#REF!</v>
      </c>
      <c r="C15" s="422" t="e">
        <f t="shared" si="3"/>
        <v>#REF!</v>
      </c>
      <c r="D15" s="422" t="e">
        <f>#REF!+#REF!</f>
        <v>#REF!</v>
      </c>
      <c r="E15" s="422"/>
      <c r="F15" s="422" t="e">
        <f>#REF!</f>
        <v>#REF!</v>
      </c>
      <c r="G15" s="422"/>
      <c r="H15" s="422">
        <f t="shared" si="4"/>
        <v>-25.4</v>
      </c>
      <c r="I15" s="422">
        <f>econom!H122</f>
        <v>-25.4</v>
      </c>
      <c r="J15" s="422"/>
    </row>
    <row r="16" spans="1:12" ht="15.75" thickBot="1" x14ac:dyDescent="0.3">
      <c r="A16" s="417" t="s">
        <v>336</v>
      </c>
      <c r="B16" s="418" t="e">
        <f t="shared" si="0"/>
        <v>#REF!</v>
      </c>
      <c r="C16" s="418" t="e">
        <f t="shared" si="3"/>
        <v>#REF!</v>
      </c>
      <c r="D16" s="418" t="e">
        <f>#REF!</f>
        <v>#REF!</v>
      </c>
      <c r="E16" s="418"/>
      <c r="F16" s="418"/>
      <c r="G16" s="418"/>
      <c r="H16" s="418">
        <f t="shared" si="4"/>
        <v>-50.7</v>
      </c>
      <c r="I16" s="418">
        <f>econom!H75</f>
        <v>-50.7</v>
      </c>
      <c r="J16" s="418"/>
    </row>
    <row r="17" spans="1:10" ht="15.75" thickBot="1" x14ac:dyDescent="0.3">
      <c r="A17" s="426" t="s">
        <v>337</v>
      </c>
      <c r="B17" s="418" t="e">
        <f t="shared" si="0"/>
        <v>#REF!</v>
      </c>
      <c r="C17" s="418" t="e">
        <f t="shared" si="3"/>
        <v>#REF!</v>
      </c>
      <c r="D17" s="418" t="e">
        <f>D18+D19</f>
        <v>#REF!</v>
      </c>
      <c r="E17" s="418" t="e">
        <f>E18+E19</f>
        <v>#REF!</v>
      </c>
      <c r="F17" s="418"/>
      <c r="G17" s="418"/>
      <c r="H17" s="418">
        <f t="shared" si="4"/>
        <v>10.3</v>
      </c>
      <c r="I17" s="418">
        <f>I18+I19</f>
        <v>-6.2</v>
      </c>
      <c r="J17" s="418">
        <f>J18+J19</f>
        <v>16.5</v>
      </c>
    </row>
    <row r="18" spans="1:10" x14ac:dyDescent="0.25">
      <c r="A18" s="427" t="s">
        <v>271</v>
      </c>
      <c r="B18" s="428" t="e">
        <f t="shared" si="0"/>
        <v>#REF!</v>
      </c>
      <c r="C18" s="420" t="e">
        <f t="shared" si="3"/>
        <v>#REF!</v>
      </c>
      <c r="D18" s="420" t="e">
        <f>#REF!</f>
        <v>#REF!</v>
      </c>
      <c r="E18" s="420" t="e">
        <f>#REF!</f>
        <v>#REF!</v>
      </c>
      <c r="F18" s="420"/>
      <c r="G18" s="420"/>
      <c r="H18" s="420">
        <f t="shared" si="4"/>
        <v>16.5</v>
      </c>
      <c r="I18" s="420">
        <f>econom!H133</f>
        <v>0</v>
      </c>
      <c r="J18" s="420">
        <f>econom!I133</f>
        <v>16.5</v>
      </c>
    </row>
    <row r="19" spans="1:10" ht="15.75" thickBot="1" x14ac:dyDescent="0.3">
      <c r="A19" s="429" t="s">
        <v>272</v>
      </c>
      <c r="B19" s="430" t="e">
        <f>C19+F19+G19+H19</f>
        <v>#REF!</v>
      </c>
      <c r="C19" s="430" t="e">
        <f t="shared" si="3"/>
        <v>#REF!</v>
      </c>
      <c r="D19" s="430" t="e">
        <f>#REF!</f>
        <v>#REF!</v>
      </c>
      <c r="E19" s="430" t="e">
        <f>#REF!</f>
        <v>#REF!</v>
      </c>
      <c r="F19" s="430"/>
      <c r="G19" s="430"/>
      <c r="H19" s="430">
        <f t="shared" si="4"/>
        <v>-6.2</v>
      </c>
      <c r="I19" s="430">
        <f>econom!H134</f>
        <v>-6.2</v>
      </c>
      <c r="J19" s="430">
        <f>econom!I134</f>
        <v>0</v>
      </c>
    </row>
    <row r="20" spans="1:10" s="363" customFormat="1" x14ac:dyDescent="0.25"/>
    <row r="21" spans="1:10" s="363" customFormat="1" x14ac:dyDescent="0.25">
      <c r="B21" s="691"/>
      <c r="C21" s="1002" t="s">
        <v>338</v>
      </c>
      <c r="D21" s="1002"/>
      <c r="E21" s="1002"/>
      <c r="F21" s="1002"/>
    </row>
    <row r="22" spans="1:10" s="363" customFormat="1" x14ac:dyDescent="0.25"/>
    <row r="23" spans="1:10" s="363" customFormat="1" x14ac:dyDescent="0.25"/>
    <row r="24" spans="1:10" s="363" customFormat="1" x14ac:dyDescent="0.25"/>
    <row r="25" spans="1:10" s="363" customFormat="1" x14ac:dyDescent="0.25"/>
    <row r="26" spans="1:10" s="363" customFormat="1" x14ac:dyDescent="0.25"/>
    <row r="27" spans="1:10" s="363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304</v>
      </c>
      <c r="B2">
        <v>7298.8</v>
      </c>
    </row>
    <row r="3" spans="1:2" x14ac:dyDescent="0.25">
      <c r="A3" t="s">
        <v>305</v>
      </c>
      <c r="B3">
        <v>10826.2</v>
      </c>
    </row>
    <row r="4" spans="1:2" x14ac:dyDescent="0.25">
      <c r="A4" t="s">
        <v>306</v>
      </c>
      <c r="B4">
        <v>979.9</v>
      </c>
    </row>
    <row r="5" spans="1:2" ht="30" x14ac:dyDescent="0.25">
      <c r="A5" s="371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6"/>
    </row>
    <row r="3" spans="1:3" x14ac:dyDescent="0.25">
      <c r="A3" s="360"/>
      <c r="B3" s="366"/>
    </row>
    <row r="4" spans="1:3" x14ac:dyDescent="0.25">
      <c r="A4" s="367"/>
      <c r="B4" s="366"/>
    </row>
    <row r="5" spans="1:3" x14ac:dyDescent="0.25">
      <c r="A5" s="366"/>
      <c r="B5" s="366"/>
    </row>
    <row r="6" spans="1:3" x14ac:dyDescent="0.25">
      <c r="B6" s="374">
        <v>10500.6</v>
      </c>
    </row>
    <row r="7" spans="1:3" ht="28.5" x14ac:dyDescent="0.25">
      <c r="A7" s="360" t="s">
        <v>300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7" t="s">
        <v>301</v>
      </c>
      <c r="B9">
        <v>1676.9</v>
      </c>
      <c r="C9">
        <v>16</v>
      </c>
    </row>
    <row r="10" spans="1:3" x14ac:dyDescent="0.25">
      <c r="A10" s="366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70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70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70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70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70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70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70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70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70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70">
        <v>8270.1</v>
      </c>
      <c r="C10" s="259">
        <f t="shared" si="0"/>
        <v>25.611874847089354</v>
      </c>
    </row>
    <row r="11" spans="1:3" ht="15.75" x14ac:dyDescent="0.25">
      <c r="A11" s="218"/>
      <c r="B11" s="370">
        <v>32290.1</v>
      </c>
      <c r="C11" s="370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9" t="s">
        <v>44</v>
      </c>
      <c r="B2" s="370">
        <v>56.1</v>
      </c>
      <c r="C2" s="370">
        <v>1.3</v>
      </c>
    </row>
    <row r="3" spans="1:3" x14ac:dyDescent="0.25">
      <c r="A3" s="126" t="s">
        <v>40</v>
      </c>
      <c r="B3" s="370">
        <v>205.2</v>
      </c>
      <c r="C3" s="370">
        <v>4.5999999999999996</v>
      </c>
    </row>
    <row r="4" spans="1:3" x14ac:dyDescent="0.25">
      <c r="A4" s="368" t="s">
        <v>32</v>
      </c>
      <c r="B4" s="370">
        <v>1169</v>
      </c>
      <c r="C4" s="370">
        <v>26.2</v>
      </c>
    </row>
    <row r="5" spans="1:3" ht="28.5" x14ac:dyDescent="0.25">
      <c r="A5" s="368" t="s">
        <v>302</v>
      </c>
      <c r="B5" s="370">
        <v>3029.5</v>
      </c>
      <c r="C5" s="370">
        <v>67.900000000000006</v>
      </c>
    </row>
    <row r="6" spans="1:3" x14ac:dyDescent="0.25">
      <c r="B6">
        <v>4459.8</v>
      </c>
    </row>
    <row r="9" spans="1:3" ht="28.5" x14ac:dyDescent="0.25">
      <c r="A9" s="368" t="s">
        <v>302</v>
      </c>
      <c r="B9" s="370">
        <v>3029.5</v>
      </c>
    </row>
    <row r="10" spans="1:3" x14ac:dyDescent="0.25">
      <c r="A10" s="368" t="s">
        <v>32</v>
      </c>
      <c r="B10" s="370">
        <v>1169</v>
      </c>
    </row>
    <row r="11" spans="1:3" x14ac:dyDescent="0.25">
      <c r="A11" s="126" t="s">
        <v>40</v>
      </c>
      <c r="B11" s="370">
        <v>205.2</v>
      </c>
    </row>
    <row r="12" spans="1:3" x14ac:dyDescent="0.25">
      <c r="A12" s="369" t="s">
        <v>44</v>
      </c>
      <c r="B12" s="370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70">
        <v>5.9</v>
      </c>
      <c r="C2" s="370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70">
        <v>12.1</v>
      </c>
      <c r="C3" s="370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70">
        <v>29</v>
      </c>
      <c r="C4" s="370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70">
        <v>409.5</v>
      </c>
      <c r="C5" s="370">
        <v>6</v>
      </c>
      <c r="D5">
        <f t="shared" si="0"/>
        <v>5.9974516322734663</v>
      </c>
    </row>
    <row r="6" spans="1:4" ht="15.75" x14ac:dyDescent="0.25">
      <c r="A6" s="218" t="s">
        <v>59</v>
      </c>
      <c r="B6" s="370">
        <v>410.5</v>
      </c>
      <c r="C6" s="370">
        <v>6</v>
      </c>
      <c r="D6">
        <f t="shared" si="0"/>
        <v>6.0120974238052698</v>
      </c>
    </row>
    <row r="7" spans="1:4" ht="31.5" x14ac:dyDescent="0.25">
      <c r="A7" s="218" t="s">
        <v>70</v>
      </c>
      <c r="B7" s="370">
        <v>550.4</v>
      </c>
      <c r="C7" s="370">
        <v>8.1</v>
      </c>
      <c r="D7">
        <f t="shared" si="0"/>
        <v>8.0610436591045573</v>
      </c>
    </row>
    <row r="8" spans="1:4" ht="15.75" x14ac:dyDescent="0.25">
      <c r="A8" s="218" t="s">
        <v>78</v>
      </c>
      <c r="B8" s="370">
        <v>573.70000000000005</v>
      </c>
      <c r="C8" s="370">
        <v>8.4</v>
      </c>
      <c r="D8">
        <f t="shared" si="0"/>
        <v>8.4022906017955759</v>
      </c>
    </row>
    <row r="9" spans="1:4" ht="15.75" x14ac:dyDescent="0.25">
      <c r="A9" s="218" t="s">
        <v>62</v>
      </c>
      <c r="B9" s="370">
        <v>706.5</v>
      </c>
      <c r="C9" s="370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70">
        <v>4125.2</v>
      </c>
      <c r="C10" s="370">
        <v>60.4</v>
      </c>
      <c r="D10">
        <f t="shared" si="0"/>
        <v>60.416819226995123</v>
      </c>
    </row>
    <row r="11" spans="1:4" x14ac:dyDescent="0.25">
      <c r="B11" s="370">
        <f>B1+B2+B3+B4+B5+B6+B7+B8+B9+B10</f>
        <v>6827.9</v>
      </c>
      <c r="C11" s="370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5" t="s">
        <v>308</v>
      </c>
    </row>
    <row r="7" spans="1:4" x14ac:dyDescent="0.25">
      <c r="A7" t="s">
        <v>309</v>
      </c>
      <c r="B7">
        <v>5567.5</v>
      </c>
      <c r="D7" s="376">
        <f>B7/B10</f>
        <v>0.62599084765963187</v>
      </c>
    </row>
    <row r="8" spans="1:4" x14ac:dyDescent="0.25">
      <c r="A8" t="s">
        <v>310</v>
      </c>
      <c r="B8" s="259">
        <v>3322.7</v>
      </c>
      <c r="D8" s="376">
        <f>B8/B10</f>
        <v>0.37359313686909007</v>
      </c>
    </row>
    <row r="9" spans="1:4" x14ac:dyDescent="0.25">
      <c r="A9" t="s">
        <v>40</v>
      </c>
      <c r="B9">
        <v>3.7</v>
      </c>
      <c r="D9" s="391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5" t="s">
        <v>311</v>
      </c>
    </row>
    <row r="25" spans="1:4" x14ac:dyDescent="0.25">
      <c r="A25" t="s">
        <v>309</v>
      </c>
      <c r="B25">
        <v>1275.2</v>
      </c>
      <c r="D25" s="377">
        <f>B25/B28</f>
        <v>0.57317511686443723</v>
      </c>
    </row>
    <row r="26" spans="1:4" x14ac:dyDescent="0.25">
      <c r="A26" t="s">
        <v>310</v>
      </c>
      <c r="B26" s="259">
        <v>947.1</v>
      </c>
      <c r="D26" s="377">
        <f>B26/B28</f>
        <v>0.42570118662351669</v>
      </c>
    </row>
    <row r="27" spans="1:4" x14ac:dyDescent="0.25">
      <c r="A27" t="s">
        <v>40</v>
      </c>
      <c r="B27">
        <v>2.5</v>
      </c>
      <c r="D27" s="376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2" t="s">
        <v>316</v>
      </c>
      <c r="B41">
        <v>2084.5</v>
      </c>
      <c r="C41" s="403"/>
    </row>
    <row r="42" spans="1:3" ht="32.25" customHeight="1" x14ac:dyDescent="0.25">
      <c r="A42" s="404" t="s">
        <v>302</v>
      </c>
      <c r="B42">
        <v>1354.8</v>
      </c>
      <c r="C42" s="40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78" zoomScaleNormal="100" zoomScaleSheetLayoutView="100" workbookViewId="0">
      <pane xSplit="2" topLeftCell="V1" activePane="topRight" state="frozen"/>
      <selection activeCell="A4" sqref="A4"/>
      <selection pane="topRight" activeCell="A86" sqref="A86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7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7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8" customWidth="1"/>
    <col min="30" max="30" width="12.7109375" style="2" customWidth="1"/>
    <col min="31" max="31" width="10.28515625" style="198" customWidth="1"/>
    <col min="32" max="32" width="15" style="737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7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7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1.85546875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7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7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373</v>
      </c>
      <c r="B1" s="145"/>
      <c r="C1" s="145"/>
      <c r="D1" s="145"/>
      <c r="E1" s="145"/>
      <c r="F1" s="145"/>
      <c r="G1" s="145"/>
      <c r="H1" s="145"/>
      <c r="I1" s="145"/>
      <c r="J1" s="824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60"/>
    </row>
    <row r="2" spans="1:81" ht="15.75" thickBot="1" x14ac:dyDescent="0.3">
      <c r="A2" s="1054" t="s">
        <v>0</v>
      </c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444"/>
      <c r="AB2" s="2"/>
      <c r="AC2" s="2"/>
    </row>
    <row r="3" spans="1:81" s="1" customFormat="1" ht="12.75" customHeight="1" thickTop="1" thickBot="1" x14ac:dyDescent="0.3">
      <c r="A3" s="1055" t="s">
        <v>2</v>
      </c>
      <c r="B3" s="1058" t="s">
        <v>31</v>
      </c>
      <c r="C3" s="1060" t="s">
        <v>3</v>
      </c>
      <c r="D3" s="1060"/>
      <c r="E3" s="1060"/>
      <c r="F3" s="1060"/>
      <c r="G3" s="1060"/>
      <c r="H3" s="1060"/>
      <c r="I3" s="1060"/>
      <c r="J3" s="1060"/>
      <c r="K3" s="1060"/>
      <c r="L3" s="1061"/>
      <c r="M3" s="1028" t="s">
        <v>35</v>
      </c>
      <c r="N3" s="1029"/>
      <c r="O3" s="1029"/>
      <c r="P3" s="1029"/>
      <c r="Q3" s="1029"/>
      <c r="R3" s="1029"/>
      <c r="S3" s="1029"/>
      <c r="T3" s="1029"/>
      <c r="U3" s="1029"/>
      <c r="V3" s="1030"/>
      <c r="W3" s="1041" t="s">
        <v>4</v>
      </c>
      <c r="X3" s="1042"/>
      <c r="Y3" s="932"/>
      <c r="Z3" s="932"/>
      <c r="AA3" s="223"/>
      <c r="AB3" s="223"/>
      <c r="AC3" s="223"/>
      <c r="AD3" s="223"/>
      <c r="AE3" s="224"/>
      <c r="AF3" s="771"/>
      <c r="AG3" s="223"/>
      <c r="AH3" s="225"/>
      <c r="AI3" s="223"/>
      <c r="AJ3" s="223"/>
      <c r="AK3" s="223"/>
      <c r="AL3" s="223"/>
      <c r="AM3" s="223"/>
      <c r="AN3" s="771"/>
      <c r="AO3" s="223"/>
      <c r="AP3" s="223"/>
      <c r="AQ3" s="223"/>
      <c r="AR3" s="223"/>
      <c r="AS3" s="223"/>
      <c r="AT3" s="223"/>
      <c r="AU3" s="224"/>
      <c r="AV3" s="771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38"/>
      <c r="BI3" s="226"/>
      <c r="BJ3" s="227"/>
      <c r="BK3" s="2"/>
      <c r="BO3" s="758"/>
      <c r="BP3" s="758"/>
    </row>
    <row r="4" spans="1:81" s="1" customFormat="1" ht="21" customHeight="1" thickTop="1" x14ac:dyDescent="0.25">
      <c r="A4" s="1056"/>
      <c r="B4" s="1059"/>
      <c r="C4" s="1062"/>
      <c r="D4" s="1062"/>
      <c r="E4" s="1062"/>
      <c r="F4" s="1062"/>
      <c r="G4" s="1062"/>
      <c r="H4" s="1062"/>
      <c r="I4" s="1062"/>
      <c r="J4" s="1062"/>
      <c r="K4" s="1062"/>
      <c r="L4" s="1063"/>
      <c r="M4" s="1031"/>
      <c r="N4" s="1032"/>
      <c r="O4" s="1032"/>
      <c r="P4" s="1032"/>
      <c r="Q4" s="1032"/>
      <c r="R4" s="1032"/>
      <c r="S4" s="1032"/>
      <c r="T4" s="1032"/>
      <c r="U4" s="1032"/>
      <c r="V4" s="1032"/>
      <c r="W4" s="1046" t="s">
        <v>5</v>
      </c>
      <c r="X4" s="1047"/>
      <c r="Y4" s="1047"/>
      <c r="Z4" s="1047"/>
      <c r="AA4" s="1047"/>
      <c r="AB4" s="1047"/>
      <c r="AC4" s="1047"/>
      <c r="AD4" s="1047"/>
      <c r="AE4" s="1047"/>
      <c r="AF4" s="1047"/>
      <c r="AG4" s="1047"/>
      <c r="AH4" s="1048"/>
      <c r="AI4" s="1016" t="s">
        <v>6</v>
      </c>
      <c r="AJ4" s="1017"/>
      <c r="AK4" s="1017"/>
      <c r="AL4" s="1017"/>
      <c r="AM4" s="1017"/>
      <c r="AN4" s="1017"/>
      <c r="AO4" s="1017"/>
      <c r="AP4" s="1018"/>
      <c r="AQ4" s="1067" t="s">
        <v>7</v>
      </c>
      <c r="AR4" s="1068"/>
      <c r="AS4" s="1068"/>
      <c r="AT4" s="1068"/>
      <c r="AU4" s="1068"/>
      <c r="AV4" s="1068"/>
      <c r="AW4" s="1068"/>
      <c r="AX4" s="1068"/>
      <c r="AY4" s="1010" t="s">
        <v>36</v>
      </c>
      <c r="AZ4" s="1011"/>
      <c r="BA4" s="1011"/>
      <c r="BB4" s="1011"/>
      <c r="BC4" s="1011"/>
      <c r="BD4" s="1011"/>
      <c r="BE4" s="1011"/>
      <c r="BF4" s="1011"/>
      <c r="BG4" s="1011"/>
      <c r="BH4" s="1011"/>
      <c r="BI4" s="1011"/>
      <c r="BJ4" s="1012"/>
      <c r="BK4" s="2"/>
      <c r="BO4" s="758"/>
      <c r="BP4" s="758"/>
    </row>
    <row r="5" spans="1:81" s="1" customFormat="1" ht="24" customHeight="1" thickBot="1" x14ac:dyDescent="0.3">
      <c r="A5" s="1056"/>
      <c r="B5" s="1059"/>
      <c r="C5" s="1064"/>
      <c r="D5" s="1064"/>
      <c r="E5" s="1064"/>
      <c r="F5" s="1064"/>
      <c r="G5" s="1064"/>
      <c r="H5" s="1064"/>
      <c r="I5" s="1064"/>
      <c r="J5" s="1064"/>
      <c r="K5" s="1064"/>
      <c r="L5" s="1065"/>
      <c r="M5" s="1033"/>
      <c r="N5" s="1034"/>
      <c r="O5" s="1034"/>
      <c r="P5" s="1034"/>
      <c r="Q5" s="1034"/>
      <c r="R5" s="1034"/>
      <c r="S5" s="1034"/>
      <c r="T5" s="1034"/>
      <c r="U5" s="1034"/>
      <c r="V5" s="1034"/>
      <c r="W5" s="1046"/>
      <c r="X5" s="1047"/>
      <c r="Y5" s="1047"/>
      <c r="Z5" s="1047"/>
      <c r="AA5" s="1047"/>
      <c r="AB5" s="1047"/>
      <c r="AC5" s="1047"/>
      <c r="AD5" s="1047"/>
      <c r="AE5" s="1047"/>
      <c r="AF5" s="1047"/>
      <c r="AG5" s="1047"/>
      <c r="AH5" s="1048"/>
      <c r="AI5" s="1019"/>
      <c r="AJ5" s="1020"/>
      <c r="AK5" s="1020"/>
      <c r="AL5" s="1020"/>
      <c r="AM5" s="1020"/>
      <c r="AN5" s="1020"/>
      <c r="AO5" s="1020"/>
      <c r="AP5" s="1021"/>
      <c r="AQ5" s="1069"/>
      <c r="AR5" s="1070"/>
      <c r="AS5" s="1070"/>
      <c r="AT5" s="1070"/>
      <c r="AU5" s="1070"/>
      <c r="AV5" s="1070"/>
      <c r="AW5" s="1070"/>
      <c r="AX5" s="1070"/>
      <c r="AY5" s="1013"/>
      <c r="AZ5" s="1014"/>
      <c r="BA5" s="1014"/>
      <c r="BB5" s="1014"/>
      <c r="BC5" s="1014"/>
      <c r="BD5" s="1014"/>
      <c r="BE5" s="1014"/>
      <c r="BF5" s="1014"/>
      <c r="BG5" s="1014"/>
      <c r="BH5" s="1014"/>
      <c r="BI5" s="1014"/>
      <c r="BJ5" s="1015"/>
      <c r="BK5" s="2"/>
      <c r="BO5" s="758"/>
      <c r="BP5" s="758"/>
    </row>
    <row r="6" spans="1:81" s="1" customFormat="1" ht="48.75" customHeight="1" x14ac:dyDescent="0.25">
      <c r="A6" s="1056"/>
      <c r="B6" s="1059"/>
      <c r="C6" s="1035" t="s">
        <v>345</v>
      </c>
      <c r="D6" s="1027" t="s">
        <v>23</v>
      </c>
      <c r="E6" s="1057" t="s">
        <v>8</v>
      </c>
      <c r="F6" s="1009" t="s">
        <v>292</v>
      </c>
      <c r="G6" s="1009"/>
      <c r="H6" s="1009" t="s">
        <v>346</v>
      </c>
      <c r="I6" s="1009"/>
      <c r="J6" s="1025" t="s">
        <v>369</v>
      </c>
      <c r="K6" s="1022" t="s">
        <v>370</v>
      </c>
      <c r="L6" s="1023"/>
      <c r="M6" s="1056" t="s">
        <v>345</v>
      </c>
      <c r="N6" s="1035" t="s">
        <v>23</v>
      </c>
      <c r="O6" s="1044" t="s">
        <v>8</v>
      </c>
      <c r="P6" s="1009" t="s">
        <v>292</v>
      </c>
      <c r="Q6" s="1009"/>
      <c r="R6" s="1009" t="s">
        <v>346</v>
      </c>
      <c r="S6" s="1009"/>
      <c r="T6" s="1025" t="s">
        <v>369</v>
      </c>
      <c r="U6" s="1022" t="s">
        <v>370</v>
      </c>
      <c r="V6" s="1049"/>
      <c r="W6" s="1043" t="s">
        <v>345</v>
      </c>
      <c r="X6" s="1037" t="s">
        <v>23</v>
      </c>
      <c r="Y6" s="1052" t="s">
        <v>292</v>
      </c>
      <c r="Z6" s="1053"/>
      <c r="AA6" s="1050" t="s">
        <v>8</v>
      </c>
      <c r="AB6" s="1045" t="s">
        <v>292</v>
      </c>
      <c r="AC6" s="1009"/>
      <c r="AD6" s="1009" t="s">
        <v>346</v>
      </c>
      <c r="AE6" s="1009"/>
      <c r="AF6" s="1025" t="s">
        <v>369</v>
      </c>
      <c r="AG6" s="1022" t="s">
        <v>370</v>
      </c>
      <c r="AH6" s="1023"/>
      <c r="AI6" s="1039" t="s">
        <v>345</v>
      </c>
      <c r="AJ6" s="1027" t="s">
        <v>23</v>
      </c>
      <c r="AK6" s="1026" t="s">
        <v>8</v>
      </c>
      <c r="AL6" s="1009" t="s">
        <v>346</v>
      </c>
      <c r="AM6" s="1009"/>
      <c r="AN6" s="1025" t="s">
        <v>369</v>
      </c>
      <c r="AO6" s="1022" t="s">
        <v>370</v>
      </c>
      <c r="AP6" s="1023"/>
      <c r="AQ6" s="1039" t="s">
        <v>345</v>
      </c>
      <c r="AR6" s="1027" t="s">
        <v>23</v>
      </c>
      <c r="AS6" s="1024" t="s">
        <v>8</v>
      </c>
      <c r="AT6" s="1009" t="s">
        <v>346</v>
      </c>
      <c r="AU6" s="1009"/>
      <c r="AV6" s="1025" t="s">
        <v>369</v>
      </c>
      <c r="AW6" s="1022" t="s">
        <v>370</v>
      </c>
      <c r="AX6" s="1023"/>
      <c r="AY6" s="1056" t="s">
        <v>345</v>
      </c>
      <c r="AZ6" s="1045" t="s">
        <v>23</v>
      </c>
      <c r="BA6" s="1009" t="s">
        <v>292</v>
      </c>
      <c r="BB6" s="1009"/>
      <c r="BC6" s="1071" t="s">
        <v>8</v>
      </c>
      <c r="BD6" s="1009" t="s">
        <v>292</v>
      </c>
      <c r="BE6" s="1009"/>
      <c r="BF6" s="1009" t="s">
        <v>346</v>
      </c>
      <c r="BG6" s="1009"/>
      <c r="BH6" s="1025" t="s">
        <v>369</v>
      </c>
      <c r="BI6" s="1022" t="s">
        <v>371</v>
      </c>
      <c r="BJ6" s="1023"/>
      <c r="BK6" s="2"/>
      <c r="BL6" s="759"/>
      <c r="BM6" s="759"/>
      <c r="BN6" s="759"/>
      <c r="BO6" s="759"/>
      <c r="BP6" s="758"/>
    </row>
    <row r="7" spans="1:81" s="1" customFormat="1" ht="22.5" customHeight="1" x14ac:dyDescent="0.25">
      <c r="A7" s="1056"/>
      <c r="B7" s="1059"/>
      <c r="C7" s="1036"/>
      <c r="D7" s="1027"/>
      <c r="E7" s="1057"/>
      <c r="F7" s="118" t="s">
        <v>294</v>
      </c>
      <c r="G7" s="118" t="s">
        <v>293</v>
      </c>
      <c r="H7" s="118" t="s">
        <v>9</v>
      </c>
      <c r="I7" s="118" t="s">
        <v>10</v>
      </c>
      <c r="J7" s="1025"/>
      <c r="K7" s="118" t="s">
        <v>9</v>
      </c>
      <c r="L7" s="146" t="s">
        <v>10</v>
      </c>
      <c r="M7" s="1056"/>
      <c r="N7" s="1036"/>
      <c r="O7" s="1044"/>
      <c r="P7" s="118" t="s">
        <v>294</v>
      </c>
      <c r="Q7" s="118" t="s">
        <v>293</v>
      </c>
      <c r="R7" s="118" t="s">
        <v>9</v>
      </c>
      <c r="S7" s="118" t="s">
        <v>10</v>
      </c>
      <c r="T7" s="1025"/>
      <c r="U7" s="118" t="s">
        <v>9</v>
      </c>
      <c r="V7" s="715" t="s">
        <v>10</v>
      </c>
      <c r="W7" s="1043"/>
      <c r="X7" s="1038"/>
      <c r="Y7" s="933" t="s">
        <v>294</v>
      </c>
      <c r="Z7" s="715" t="s">
        <v>293</v>
      </c>
      <c r="AA7" s="1051"/>
      <c r="AB7" s="934" t="s">
        <v>294</v>
      </c>
      <c r="AC7" s="118" t="s">
        <v>293</v>
      </c>
      <c r="AD7" s="118" t="s">
        <v>9</v>
      </c>
      <c r="AE7" s="118" t="s">
        <v>10</v>
      </c>
      <c r="AF7" s="1025"/>
      <c r="AG7" s="118" t="s">
        <v>9</v>
      </c>
      <c r="AH7" s="146" t="s">
        <v>10</v>
      </c>
      <c r="AI7" s="1040"/>
      <c r="AJ7" s="1027"/>
      <c r="AK7" s="1026"/>
      <c r="AL7" s="118" t="s">
        <v>9</v>
      </c>
      <c r="AM7" s="118" t="s">
        <v>10</v>
      </c>
      <c r="AN7" s="1025"/>
      <c r="AO7" s="118" t="s">
        <v>9</v>
      </c>
      <c r="AP7" s="146" t="s">
        <v>10</v>
      </c>
      <c r="AQ7" s="1040"/>
      <c r="AR7" s="1027"/>
      <c r="AS7" s="1024"/>
      <c r="AT7" s="118" t="s">
        <v>9</v>
      </c>
      <c r="AU7" s="118" t="s">
        <v>10</v>
      </c>
      <c r="AV7" s="1025"/>
      <c r="AW7" s="118" t="s">
        <v>9</v>
      </c>
      <c r="AX7" s="146" t="s">
        <v>10</v>
      </c>
      <c r="AY7" s="1056"/>
      <c r="AZ7" s="1045"/>
      <c r="BA7" s="118" t="s">
        <v>294</v>
      </c>
      <c r="BB7" s="118" t="s">
        <v>293</v>
      </c>
      <c r="BC7" s="1071"/>
      <c r="BD7" s="118" t="s">
        <v>294</v>
      </c>
      <c r="BE7" s="118" t="s">
        <v>293</v>
      </c>
      <c r="BF7" s="118" t="s">
        <v>9</v>
      </c>
      <c r="BG7" s="118" t="s">
        <v>10</v>
      </c>
      <c r="BH7" s="1025"/>
      <c r="BI7" s="118" t="s">
        <v>9</v>
      </c>
      <c r="BJ7" s="146" t="s">
        <v>10</v>
      </c>
      <c r="BK7" s="2"/>
      <c r="BL7" s="1066" t="s">
        <v>350</v>
      </c>
      <c r="BM7" s="1066"/>
      <c r="BN7" s="1066"/>
      <c r="BO7" s="1066"/>
      <c r="BP7" s="1066"/>
      <c r="BQ7" s="1066"/>
    </row>
    <row r="8" spans="1:81" s="563" customFormat="1" ht="19.5" customHeight="1" x14ac:dyDescent="0.25">
      <c r="A8" s="557">
        <v>1</v>
      </c>
      <c r="B8" s="559">
        <v>2</v>
      </c>
      <c r="C8" s="558">
        <v>3</v>
      </c>
      <c r="D8" s="558">
        <v>4</v>
      </c>
      <c r="E8" s="555">
        <v>5</v>
      </c>
      <c r="F8" s="555">
        <v>6</v>
      </c>
      <c r="G8" s="555">
        <v>7</v>
      </c>
      <c r="H8" s="555">
        <v>8</v>
      </c>
      <c r="I8" s="555">
        <v>9</v>
      </c>
      <c r="J8" s="772">
        <v>10</v>
      </c>
      <c r="K8" s="555">
        <v>11</v>
      </c>
      <c r="L8" s="559">
        <v>12</v>
      </c>
      <c r="M8" s="560">
        <v>13</v>
      </c>
      <c r="N8" s="558">
        <v>14</v>
      </c>
      <c r="O8" s="555">
        <v>15</v>
      </c>
      <c r="P8" s="555">
        <v>16</v>
      </c>
      <c r="Q8" s="555">
        <v>17</v>
      </c>
      <c r="R8" s="555">
        <v>18</v>
      </c>
      <c r="S8" s="555">
        <v>19</v>
      </c>
      <c r="T8" s="772">
        <v>20</v>
      </c>
      <c r="U8" s="555">
        <v>21</v>
      </c>
      <c r="V8" s="556">
        <v>22</v>
      </c>
      <c r="W8" s="860">
        <v>23</v>
      </c>
      <c r="X8" s="724">
        <v>24</v>
      </c>
      <c r="Y8" s="561"/>
      <c r="Z8" s="941"/>
      <c r="AA8" s="969">
        <v>25</v>
      </c>
      <c r="AB8" s="558">
        <v>26</v>
      </c>
      <c r="AC8" s="555">
        <v>27</v>
      </c>
      <c r="AD8" s="555">
        <v>28</v>
      </c>
      <c r="AE8" s="555">
        <v>29</v>
      </c>
      <c r="AF8" s="772">
        <v>30</v>
      </c>
      <c r="AG8" s="555">
        <v>31</v>
      </c>
      <c r="AH8" s="559">
        <v>32</v>
      </c>
      <c r="AI8" s="560">
        <v>33</v>
      </c>
      <c r="AJ8" s="558">
        <v>34</v>
      </c>
      <c r="AK8" s="555">
        <v>35</v>
      </c>
      <c r="AL8" s="555">
        <v>36</v>
      </c>
      <c r="AM8" s="555">
        <v>37</v>
      </c>
      <c r="AN8" s="772">
        <v>38</v>
      </c>
      <c r="AO8" s="555">
        <v>39</v>
      </c>
      <c r="AP8" s="559">
        <f>AO8+1</f>
        <v>40</v>
      </c>
      <c r="AQ8" s="560">
        <v>41</v>
      </c>
      <c r="AR8" s="558">
        <v>42</v>
      </c>
      <c r="AS8" s="555">
        <v>43</v>
      </c>
      <c r="AT8" s="555">
        <v>44</v>
      </c>
      <c r="AU8" s="555">
        <v>45</v>
      </c>
      <c r="AV8" s="772">
        <v>46</v>
      </c>
      <c r="AW8" s="555">
        <v>47</v>
      </c>
      <c r="AX8" s="556">
        <f>AW8+1</f>
        <v>48</v>
      </c>
      <c r="AY8" s="560">
        <v>49</v>
      </c>
      <c r="AZ8" s="558">
        <v>50</v>
      </c>
      <c r="BA8" s="558"/>
      <c r="BB8" s="558"/>
      <c r="BC8" s="555">
        <v>51</v>
      </c>
      <c r="BD8" s="555">
        <v>52</v>
      </c>
      <c r="BE8" s="555">
        <v>53</v>
      </c>
      <c r="BF8" s="555">
        <v>54</v>
      </c>
      <c r="BG8" s="555">
        <v>55</v>
      </c>
      <c r="BH8" s="739">
        <v>56</v>
      </c>
      <c r="BI8" s="561">
        <v>57</v>
      </c>
      <c r="BJ8" s="562">
        <f>BI8+1</f>
        <v>58</v>
      </c>
      <c r="BK8" s="2"/>
      <c r="BL8" s="769" t="s">
        <v>317</v>
      </c>
      <c r="BM8" s="769" t="s">
        <v>349</v>
      </c>
      <c r="BN8" s="769" t="s">
        <v>347</v>
      </c>
      <c r="BO8" s="769" t="s">
        <v>319</v>
      </c>
      <c r="BP8" s="769" t="s">
        <v>320</v>
      </c>
      <c r="BQ8" s="769" t="s">
        <v>348</v>
      </c>
      <c r="BR8" s="822"/>
      <c r="BS8" s="822"/>
      <c r="BT8" s="822"/>
      <c r="BU8" s="822"/>
      <c r="BV8" s="822"/>
      <c r="BW8" s="822"/>
      <c r="BX8" s="822"/>
      <c r="BY8" s="822"/>
      <c r="BZ8" s="822"/>
      <c r="CA8" s="822"/>
      <c r="CB8" s="822"/>
      <c r="CC8" s="822"/>
    </row>
    <row r="9" spans="1:81" s="15" customFormat="1" ht="21.75" customHeight="1" x14ac:dyDescent="0.25">
      <c r="A9" s="580" t="s">
        <v>88</v>
      </c>
      <c r="B9" s="581">
        <v>1</v>
      </c>
      <c r="C9" s="392">
        <f>M9+AY9-C69-C57</f>
        <v>66987.5</v>
      </c>
      <c r="D9" s="392">
        <f>N9+AZ9-D69-D57</f>
        <v>67144.3</v>
      </c>
      <c r="E9" s="26">
        <f>O9+BC9-E69-E57</f>
        <v>41024.9</v>
      </c>
      <c r="F9" s="26">
        <f>AB9+AK9+AS9+BD9-F68-F57+AC90-BE69</f>
        <v>40787.199999999997</v>
      </c>
      <c r="G9" s="26">
        <f>Q9+BE9-BE69</f>
        <v>243.6</v>
      </c>
      <c r="H9" s="26">
        <f>E9-D9</f>
        <v>-26119.4</v>
      </c>
      <c r="I9" s="26">
        <f>IF(D9&lt;&gt;0,IF(E9/D9*100&lt;0,"&lt;0",IF(E9/D9*100&gt;200,"&gt;200",E9/D9*100))," ")</f>
        <v>61.099601902171884</v>
      </c>
      <c r="J9" s="825">
        <f>T9+BH9-J69-J57</f>
        <v>34059.600000000006</v>
      </c>
      <c r="K9" s="27">
        <f>E9-J9</f>
        <v>6965.2999999999956</v>
      </c>
      <c r="L9" s="162">
        <f>IF(J9&lt;&gt;0,IF(E9/J9*100&lt;0,"&lt;0",IF(E9/J9*100&gt;200,"&gt;200",E9/J9*100))," ")</f>
        <v>120.45032824812974</v>
      </c>
      <c r="M9" s="468">
        <f>M10+M47+M50+M53+M69</f>
        <v>62061.9</v>
      </c>
      <c r="N9" s="468">
        <f>N10+N47+N50+N53+N69</f>
        <v>62076.800000000003</v>
      </c>
      <c r="O9" s="26">
        <f>O10+O47+O50+O53+O69</f>
        <v>37749.200000000004</v>
      </c>
      <c r="P9" s="26">
        <f>P10+P47+P50+P53+P69</f>
        <v>37577.200000000004</v>
      </c>
      <c r="Q9" s="26">
        <f>AC9</f>
        <v>172</v>
      </c>
      <c r="R9" s="26">
        <f t="shared" ref="R9:R78" si="0">O9-N9</f>
        <v>-24327.599999999999</v>
      </c>
      <c r="S9" s="26">
        <f t="shared" ref="S9:S78" si="1">IF(N9&lt;&gt;0,IF(O9/N9*100&lt;0,"&lt;0",IF(O9/N9*100&gt;200,"&gt;200",O9/N9*100))," ")</f>
        <v>60.810479921645452</v>
      </c>
      <c r="T9" s="825">
        <f>AF9+AN9+AV9-T70</f>
        <v>31431.5</v>
      </c>
      <c r="U9" s="75">
        <f t="shared" ref="U9:U20" si="2">O9-T9</f>
        <v>6317.7000000000044</v>
      </c>
      <c r="V9" s="692">
        <f>IF(T9&lt;&gt;0,IF(O9/T9*100&lt;0,"&lt;0",IF(O9/T9*100&gt;200,"&gt;200",O9/T9*100))," ")</f>
        <v>120.09989978206576</v>
      </c>
      <c r="W9" s="861">
        <f>W10+W47+W50+W53+W68-W73-W74</f>
        <v>41415.4</v>
      </c>
      <c r="X9" s="468">
        <f>X10+X47+X50+X53+X68-X73-X74</f>
        <v>41430.300000000003</v>
      </c>
      <c r="Y9" s="26">
        <f>X9-Z9</f>
        <v>40753.100000000006</v>
      </c>
      <c r="Z9" s="676">
        <f>Z10+Z47+Z50+Z53+Z68-Z73-Z74</f>
        <v>677.19999999999993</v>
      </c>
      <c r="AA9" s="970">
        <f>AA10+AA47+AA50+AA53+AA68</f>
        <v>25215.800000000003</v>
      </c>
      <c r="AB9" s="392">
        <f>AA9-AC9</f>
        <v>25043.800000000003</v>
      </c>
      <c r="AC9" s="26">
        <f>AC10+AC47+AC50+AC53+AC68</f>
        <v>172</v>
      </c>
      <c r="AD9" s="26">
        <f>AD10+AD47+AD50+AD53+AD68-AD73-AD74</f>
        <v>-16214.499999999996</v>
      </c>
      <c r="AE9" s="26">
        <f>IF(X9&lt;&gt;0,IF(AA9/X9*100&lt;0,"&lt;0",IF(AA9/X9*100&gt;200,"&gt;200",AA9/X9*100))," ")</f>
        <v>60.863184674018775</v>
      </c>
      <c r="AF9" s="908">
        <f>AF10+AF47+AF50+AF53+AF68</f>
        <v>20510.600000000002</v>
      </c>
      <c r="AG9" s="26">
        <f>AG10+AG47+AG50+AG53+AG68</f>
        <v>4705.2000000000007</v>
      </c>
      <c r="AH9" s="148">
        <f>IF(AF9&lt;&gt;0,IF(AA9/AF9*100&lt;0,"&lt;0",IF(AA9/AF9*100&gt;200,"&gt;200",AA9/AF9*100))," ")</f>
        <v>122.94033329107876</v>
      </c>
      <c r="AI9" s="392">
        <f>AI10+AI47+AI50+AI53+AI68-AI73-AI74</f>
        <v>25792</v>
      </c>
      <c r="AJ9" s="392">
        <f>AJ10+AJ47+AJ50+AJ53+AJ68-AJ73-AJ74</f>
        <v>26400.5</v>
      </c>
      <c r="AK9" s="26">
        <f>AK10+AK47+AK50+AK53+AK68</f>
        <v>16385.099999999999</v>
      </c>
      <c r="AL9" s="26">
        <f>AL10+AL47+AL50+AL53+AL68-AL73-AL74</f>
        <v>-10015.400000000001</v>
      </c>
      <c r="AM9" s="26">
        <f>IF(AJ9&lt;&gt;0,IF(AK9/AJ9*100&lt;0,"&lt;0",IF(AK9/AJ9*100&gt;200,"&gt;200",AK9/AJ9*100))," ")</f>
        <v>62.063597280354529</v>
      </c>
      <c r="AN9" s="785">
        <f>AN10+AN47+AN50+AN53+AN68-AN73-AN74</f>
        <v>14333.8</v>
      </c>
      <c r="AO9" s="26">
        <f>AO10+AO47+AO50+AO53+AO68</f>
        <v>2051.2999999999997</v>
      </c>
      <c r="AP9" s="148">
        <f>IF(AN9&lt;&gt;0,IF(AK9/AN9*100&lt;0,"&lt;0",IF(AK9/AN9*100&gt;200,"&gt;200",AK9/AN9*100))," ")</f>
        <v>114.31092941160055</v>
      </c>
      <c r="AQ9" s="392">
        <f>AQ10+AQ47+AQ50+AQ53+AQ68-AQ73-AQ74</f>
        <v>11144.099999999999</v>
      </c>
      <c r="AR9" s="392">
        <f>AR10+AR47+AR50+AR53+AR68-AR73-AR74</f>
        <v>11144.099999999999</v>
      </c>
      <c r="AS9" s="26">
        <f>AS10+AS47+AS50+AS53+AS68</f>
        <v>6164.2</v>
      </c>
      <c r="AT9" s="26">
        <f>AT10+AT47+AT50+AT53+AT68-AT73-AT74</f>
        <v>-4979.8999999999996</v>
      </c>
      <c r="AU9" s="27">
        <f>IF(AR9&lt;&gt;0,IF(AS9/AR9*100&lt;0,"&lt;0",IF(AS9/AR9*100&gt;200,"&gt;200",AS9/AR9*100))," ")</f>
        <v>55.313573998797573</v>
      </c>
      <c r="AV9" s="740">
        <f>AV10+AV47+AV50+AV53+AV68-AV73-AV74</f>
        <v>4088.5</v>
      </c>
      <c r="AW9" s="26">
        <f>AW10+AW47+AW50+AW53+AW68</f>
        <v>2075.7000000000003</v>
      </c>
      <c r="AX9" s="470">
        <f>IF(AV9&lt;&gt;0,IF(AS9/AV9*100&lt;0,"&lt;0",IF(AS9/AV9*100&gt;200,"&gt;200",AS9/AV9*100))," ")</f>
        <v>150.76923076923077</v>
      </c>
      <c r="AY9" s="147">
        <f>AY10+AY47+AY50+AY53+AY68</f>
        <v>18829.399999999998</v>
      </c>
      <c r="AZ9" s="392">
        <f>AZ10+AZ47+AZ50+AZ53+AZ68</f>
        <v>19797.3</v>
      </c>
      <c r="BA9" s="392">
        <f>AZ9-BB9</f>
        <v>19724.099999999999</v>
      </c>
      <c r="BB9" s="392">
        <f>BB10+BB47+BB50+BB53+BB68</f>
        <v>73.2</v>
      </c>
      <c r="BC9" s="26">
        <f>BC10+BC47+BC50+BC53+BC68</f>
        <v>11663.9</v>
      </c>
      <c r="BD9" s="26">
        <f>BC9-BE9</f>
        <v>11588.699999999999</v>
      </c>
      <c r="BE9" s="26">
        <f>BE10+BE47+BE50+BE53+BE68</f>
        <v>75.199999999999989</v>
      </c>
      <c r="BF9" s="26">
        <f>BC9-AZ9</f>
        <v>-8133.4</v>
      </c>
      <c r="BG9" s="26">
        <f>IF(AZ9&lt;&gt;0,IF(BC9/AZ9*100&lt;0,"&lt;0",IF(BC9/AZ9*100&gt;200,"&gt;200",BC9/AZ9*100))," ")</f>
        <v>58.916619943123564</v>
      </c>
      <c r="BH9" s="740">
        <f>BH10+BH47+BH50+BH53+BH68-BH73-BH74</f>
        <v>10221.5</v>
      </c>
      <c r="BI9" s="26">
        <f>BI10+BI47+BI50+BI53+BI68</f>
        <v>1442.3999999999999</v>
      </c>
      <c r="BJ9" s="148">
        <f>IF(BH9&lt;&gt;0,IF(BC9/BH9*100&lt;0,"&lt;0",IF(BC9/BH9*100&gt;200,"&gt;200",BC9/BH9*100))," ")</f>
        <v>114.11143178594139</v>
      </c>
      <c r="BK9" s="2"/>
      <c r="BL9" s="823">
        <f>BM9+BQ9-BL69</f>
        <v>2581.9999999999995</v>
      </c>
      <c r="BM9" s="823">
        <f>BN9+BO9+BP9-BM70</f>
        <v>2381.8999999999996</v>
      </c>
      <c r="BN9" s="808">
        <v>1582.9</v>
      </c>
      <c r="BO9" s="762">
        <v>1566.3</v>
      </c>
      <c r="BP9" s="808">
        <v>248.10000000000002</v>
      </c>
      <c r="BQ9" s="762">
        <v>603.6</v>
      </c>
    </row>
    <row r="10" spans="1:81" s="14" customFormat="1" ht="23.25" customHeight="1" x14ac:dyDescent="0.25">
      <c r="A10" s="582" t="s">
        <v>32</v>
      </c>
      <c r="B10" s="583">
        <v>11</v>
      </c>
      <c r="C10" s="445">
        <f>M10+AY10</f>
        <v>42423.1</v>
      </c>
      <c r="D10" s="445">
        <f>N10+AZ10</f>
        <v>42434.299999999996</v>
      </c>
      <c r="E10" s="28">
        <f>O10+BC10</f>
        <v>26543.200000000001</v>
      </c>
      <c r="F10" s="28">
        <f>AB10+AK10+AS10+BD10</f>
        <v>26543.200000000001</v>
      </c>
      <c r="G10" s="28">
        <f>Q10+BE10</f>
        <v>0</v>
      </c>
      <c r="H10" s="28">
        <f t="shared" ref="H10:H74" si="3">E10-D10</f>
        <v>-15891.099999999995</v>
      </c>
      <c r="I10" s="28">
        <f t="shared" ref="I10:I74" si="4">IF(D10&lt;&gt;0,IF(E10/D10*100&lt;0,"&lt;0",IF(E10/D10*100&gt;200,"&gt;200",E10/D10*100))," ")</f>
        <v>62.551285163181682</v>
      </c>
      <c r="J10" s="826">
        <f>T10+BH10</f>
        <v>21432.800000000003</v>
      </c>
      <c r="K10" s="29">
        <f t="shared" ref="K10:K86" si="5">E10-J10</f>
        <v>5110.3999999999978</v>
      </c>
      <c r="L10" s="209">
        <f t="shared" ref="L10:L86" si="6">IF(J10&lt;&gt;0,IF(E10/J10*100&lt;0,"&lt;0",IF(E10/J10*100&gt;200,"&gt;200",E10/J10*100))," ")</f>
        <v>123.84382815124482</v>
      </c>
      <c r="M10" s="445">
        <f>W10+AI10+AQ10</f>
        <v>38193.699999999997</v>
      </c>
      <c r="N10" s="445">
        <f>X10+AJ10+AR10</f>
        <v>38193.699999999997</v>
      </c>
      <c r="O10" s="28">
        <f>AA10+AK10+AS10</f>
        <v>23734.9</v>
      </c>
      <c r="P10" s="28">
        <f t="shared" ref="P10:P74" si="7">AB10+AK10+AS10</f>
        <v>23734.9</v>
      </c>
      <c r="Q10" s="28">
        <f t="shared" ref="Q10:Q75" si="8">AC10</f>
        <v>0</v>
      </c>
      <c r="R10" s="28">
        <f t="shared" si="0"/>
        <v>-14458.799999999996</v>
      </c>
      <c r="S10" s="28">
        <f t="shared" si="1"/>
        <v>62.143494869572734</v>
      </c>
      <c r="T10" s="826">
        <f>AF10+AN10+AV10</f>
        <v>19087.300000000003</v>
      </c>
      <c r="U10" s="76">
        <f t="shared" si="2"/>
        <v>4647.5999999999985</v>
      </c>
      <c r="V10" s="716">
        <f>IF(T10&lt;&gt;0,IF(O10/T10*100&lt;0,"&lt;0",IF(O10/T10*100&gt;200,"&gt;200",O10/T10*100))," ")</f>
        <v>124.34917458205193</v>
      </c>
      <c r="W10" s="862">
        <f>W11+W15+W21+W43</f>
        <v>38193.699999999997</v>
      </c>
      <c r="X10" s="517">
        <f>X11+X15+X21+X43</f>
        <v>38193.699999999997</v>
      </c>
      <c r="Y10" s="28">
        <f>X10-Z10</f>
        <v>38193.699999999997</v>
      </c>
      <c r="Z10" s="942">
        <f>Z11+Z15+Z21+Z43</f>
        <v>0</v>
      </c>
      <c r="AA10" s="971">
        <f>AA11+AA15+AA21+AA43</f>
        <v>23734.9</v>
      </c>
      <c r="AB10" s="445">
        <f t="shared" ref="AB10:AB75" si="9">AA10-AC10</f>
        <v>23734.9</v>
      </c>
      <c r="AC10" s="28">
        <f>AC11+AC15+AC21+AC43</f>
        <v>0</v>
      </c>
      <c r="AD10" s="28">
        <f>AD11+AD15+AD21+AD43</f>
        <v>-14458.799999999997</v>
      </c>
      <c r="AE10" s="28">
        <f t="shared" ref="AE10:AE80" si="10">IF(X10&lt;&gt;0,IF(AA10/X10*100&lt;0,"&lt;0",IF(AA10/X10*100&gt;200,"&gt;200",AA10/X10*100))," ")</f>
        <v>62.143494869572734</v>
      </c>
      <c r="AF10" s="909">
        <f>AF11+AF15+AF21+AF43</f>
        <v>19087.300000000003</v>
      </c>
      <c r="AG10" s="28">
        <f>AG11+AG15+AG21+AG43</f>
        <v>4647.6000000000013</v>
      </c>
      <c r="AH10" s="150">
        <f>IF(AF10&lt;&gt;0,IF(AA10/AF10*100&lt;0,"&lt;0",IF(AA10/AF10*100&gt;200,"&gt;200",AA10/AF10*100))," ")</f>
        <v>124.34917458205193</v>
      </c>
      <c r="AI10" s="149"/>
      <c r="AJ10" s="445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86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45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41">
        <f>AV11+AV15+AV21+AV43</f>
        <v>0</v>
      </c>
      <c r="AW10" s="28">
        <f>AW11+AW15+AW21+AW43</f>
        <v>0</v>
      </c>
      <c r="AX10" s="471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4229.3999999999996</v>
      </c>
      <c r="AZ10" s="445">
        <f>AZ11+AZ15+AZ21+AZ43</f>
        <v>4240.6000000000004</v>
      </c>
      <c r="BA10" s="445">
        <f>AZ10-BB10</f>
        <v>4240.6000000000004</v>
      </c>
      <c r="BB10" s="445">
        <f>BB11+BB15+BB21+BB43</f>
        <v>0</v>
      </c>
      <c r="BC10" s="28">
        <f>BC11+BC15+BC21+BC43</f>
        <v>2808.3</v>
      </c>
      <c r="BD10" s="28">
        <f t="shared" ref="BD10:BD75" si="14">BC10-BE10</f>
        <v>2808.3</v>
      </c>
      <c r="BE10" s="28">
        <f>BE11+BE15+BE21+BE43</f>
        <v>0</v>
      </c>
      <c r="BF10" s="28">
        <f>BF11+BF15+BF21+BF43</f>
        <v>-1432.3000000000004</v>
      </c>
      <c r="BG10" s="28">
        <f>IF(AZ10&lt;&gt;0,IF(BC10/AZ10*100&lt;0,"&lt;0",IF(BC10/AZ10*100&gt;200,"&gt;200",BC10/AZ10*100))," ")</f>
        <v>66.22411922841107</v>
      </c>
      <c r="BH10" s="741">
        <f>BH11+BH15+BH21+BH43</f>
        <v>2345.5</v>
      </c>
      <c r="BI10" s="28">
        <f>BI11+BI15+BI21+BI43</f>
        <v>462.79999999999995</v>
      </c>
      <c r="BJ10" s="150">
        <f>IF(BH10&lt;&gt;0,IF(BC10/BH10*100&lt;0,"&lt;0",IF(BC10/BH10*100&gt;200,"&gt;200",BC10/BH10*100))," ")</f>
        <v>119.73140055425284</v>
      </c>
      <c r="BK10" s="2"/>
      <c r="BL10" s="823">
        <f t="shared" ref="BL10:BL74" si="15">BM10+BQ10</f>
        <v>1681.6000000000001</v>
      </c>
      <c r="BM10" s="823">
        <f t="shared" ref="BM10:BM74" si="16">BN10+BO10+BP10</f>
        <v>1499.1000000000001</v>
      </c>
      <c r="BN10" s="763">
        <v>1499.1000000000001</v>
      </c>
      <c r="BO10" s="809">
        <v>0</v>
      </c>
      <c r="BP10" s="809">
        <v>0</v>
      </c>
      <c r="BQ10" s="763">
        <v>182.5</v>
      </c>
    </row>
    <row r="11" spans="1:81" ht="30.75" customHeight="1" x14ac:dyDescent="0.25">
      <c r="A11" s="584" t="s">
        <v>33</v>
      </c>
      <c r="B11" s="585" t="s">
        <v>58</v>
      </c>
      <c r="C11" s="372">
        <f>M11+AY11</f>
        <v>9901.7999999999993</v>
      </c>
      <c r="D11" s="372">
        <f>N11+AZ11</f>
        <v>9913.2999999999993</v>
      </c>
      <c r="E11" s="30">
        <f>O11+BC11</f>
        <v>6270</v>
      </c>
      <c r="F11" s="30">
        <f>AB11+AK11+AS11+BD11</f>
        <v>6270</v>
      </c>
      <c r="G11" s="30">
        <f>Q11+BE11</f>
        <v>0</v>
      </c>
      <c r="H11" s="30">
        <f t="shared" si="3"/>
        <v>-3643.2999999999993</v>
      </c>
      <c r="I11" s="30">
        <f t="shared" si="4"/>
        <v>63.248363309896803</v>
      </c>
      <c r="J11" s="827">
        <f>T11+BH11</f>
        <v>5263</v>
      </c>
      <c r="K11" s="31">
        <f t="shared" si="5"/>
        <v>1007</v>
      </c>
      <c r="L11" s="170">
        <f t="shared" si="6"/>
        <v>119.13357400722022</v>
      </c>
      <c r="M11" s="372">
        <f>W11+AI11+AQ11</f>
        <v>7006.4</v>
      </c>
      <c r="N11" s="372">
        <f>X11+AJ11+AR11</f>
        <v>7006.4</v>
      </c>
      <c r="O11" s="30">
        <f t="shared" ref="O11:O74" si="17">AA11+AK11+AS11</f>
        <v>4303.6000000000004</v>
      </c>
      <c r="P11" s="30">
        <f t="shared" si="7"/>
        <v>4303.6000000000004</v>
      </c>
      <c r="Q11" s="30">
        <f t="shared" si="8"/>
        <v>0</v>
      </c>
      <c r="R11" s="30">
        <f t="shared" si="0"/>
        <v>-2702.7999999999993</v>
      </c>
      <c r="S11" s="30">
        <f t="shared" si="1"/>
        <v>61.423841059602658</v>
      </c>
      <c r="T11" s="827">
        <f>AF11+AN11+AV11</f>
        <v>3675.7</v>
      </c>
      <c r="U11" s="77">
        <f t="shared" si="2"/>
        <v>627.90000000000055</v>
      </c>
      <c r="V11" s="697">
        <f>IF(T11&lt;&gt;0,IF(O11/T11*100&lt;0,"&lt;0",IF(O11/T11*100&gt;200,"&gt;200",O11/T11*100))," ")</f>
        <v>117.0824604837174</v>
      </c>
      <c r="W11" s="863">
        <f>W13+W14</f>
        <v>7006.4</v>
      </c>
      <c r="X11" s="394">
        <f>X13+X14</f>
        <v>7006.4</v>
      </c>
      <c r="Y11" s="30">
        <f>X11-Z11</f>
        <v>7006.4</v>
      </c>
      <c r="Z11" s="565">
        <f>Z13+Z14</f>
        <v>0</v>
      </c>
      <c r="AA11" s="972">
        <f>AA13+AA14</f>
        <v>4303.6000000000004</v>
      </c>
      <c r="AB11" s="372">
        <f t="shared" si="9"/>
        <v>4303.6000000000004</v>
      </c>
      <c r="AC11" s="30">
        <f>AC13+AC14</f>
        <v>0</v>
      </c>
      <c r="AD11" s="30">
        <f>AA11-X11</f>
        <v>-2702.7999999999993</v>
      </c>
      <c r="AE11" s="30">
        <f t="shared" si="10"/>
        <v>61.423841059602658</v>
      </c>
      <c r="AF11" s="910">
        <f>AF13+AF14</f>
        <v>3675.7</v>
      </c>
      <c r="AG11" s="30">
        <f>AA11-AF11</f>
        <v>627.90000000000055</v>
      </c>
      <c r="AH11" s="152">
        <f>IF(AF11&lt;&gt;0,IF(AA11/AF11*100&lt;0,"&lt;0",IF(AA11/AF11*100&gt;200,"&gt;200",AA11/AF11*100))," ")</f>
        <v>117.0824604837174</v>
      </c>
      <c r="AI11" s="151"/>
      <c r="AJ11" s="372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87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2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42">
        <f>AV13+AV14</f>
        <v>0</v>
      </c>
      <c r="AW11" s="30">
        <f>AS11-AV11</f>
        <v>0</v>
      </c>
      <c r="AX11" s="472" t="str">
        <f t="shared" si="13"/>
        <v xml:space="preserve"> </v>
      </c>
      <c r="AY11" s="151">
        <f>AY13+AY14</f>
        <v>2895.4</v>
      </c>
      <c r="AZ11" s="372">
        <f>AZ13+AZ14</f>
        <v>2906.9</v>
      </c>
      <c r="BA11" s="372">
        <f t="shared" ref="BA11:BA74" si="18">AZ11-BB11</f>
        <v>2906.9</v>
      </c>
      <c r="BB11" s="372"/>
      <c r="BC11" s="30">
        <f>BC13+BC14</f>
        <v>1966.3999999999999</v>
      </c>
      <c r="BD11" s="30">
        <f t="shared" si="14"/>
        <v>1966.3999999999999</v>
      </c>
      <c r="BE11" s="30">
        <f>BE13+BE14</f>
        <v>0</v>
      </c>
      <c r="BF11" s="30">
        <f>BC11-AZ11</f>
        <v>-940.50000000000023</v>
      </c>
      <c r="BG11" s="30">
        <f>IF(AZ11&lt;&gt;0,IF(BC11/AZ11*100&lt;0,"&lt;0",IF(BC11/AZ11*100&gt;200,"&gt;200",BC11/AZ11*100))," ")</f>
        <v>67.645945852970513</v>
      </c>
      <c r="BH11" s="742">
        <f>BH13+BH14</f>
        <v>1587.3</v>
      </c>
      <c r="BI11" s="30">
        <f>BC11-BH11</f>
        <v>379.09999999999991</v>
      </c>
      <c r="BJ11" s="152">
        <f>IF(BH11&lt;&gt;0,IF(BC11/BH11*100&lt;0,"&lt;0",IF(BC11/BH11*100&gt;200,"&gt;200",BC11/BH11*100))," ")</f>
        <v>123.88332388332388</v>
      </c>
      <c r="BL11" s="823">
        <f t="shared" si="15"/>
        <v>316.59999999999997</v>
      </c>
      <c r="BM11" s="823">
        <f t="shared" si="16"/>
        <v>215.39999999999998</v>
      </c>
      <c r="BN11" s="810">
        <v>215.39999999999998</v>
      </c>
      <c r="BO11" s="810">
        <v>0</v>
      </c>
      <c r="BP11" s="810">
        <v>0</v>
      </c>
      <c r="BQ11" s="810">
        <v>101.2</v>
      </c>
    </row>
    <row r="12" spans="1:81" ht="18" customHeight="1" x14ac:dyDescent="0.25">
      <c r="A12" s="586" t="s">
        <v>4</v>
      </c>
      <c r="B12" s="587"/>
      <c r="C12" s="573"/>
      <c r="D12" s="372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828"/>
      <c r="K12" s="32"/>
      <c r="L12" s="210"/>
      <c r="M12" s="539"/>
      <c r="N12" s="372"/>
      <c r="O12" s="30"/>
      <c r="P12" s="30"/>
      <c r="Q12" s="30"/>
      <c r="R12" s="30"/>
      <c r="S12" s="30"/>
      <c r="T12" s="828"/>
      <c r="U12" s="78"/>
      <c r="V12" s="717"/>
      <c r="W12" s="863"/>
      <c r="X12" s="394"/>
      <c r="Y12" s="30"/>
      <c r="Z12" s="565"/>
      <c r="AA12" s="972"/>
      <c r="AB12" s="372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910"/>
      <c r="AG12" s="30"/>
      <c r="AH12" s="152"/>
      <c r="AI12" s="151"/>
      <c r="AJ12" s="372"/>
      <c r="AK12" s="30"/>
      <c r="AL12" s="30"/>
      <c r="AM12" s="30"/>
      <c r="AN12" s="787"/>
      <c r="AO12" s="30"/>
      <c r="AP12" s="148" t="str">
        <f t="shared" si="11"/>
        <v xml:space="preserve"> </v>
      </c>
      <c r="AQ12" s="151"/>
      <c r="AR12" s="372"/>
      <c r="AS12" s="30"/>
      <c r="AT12" s="30"/>
      <c r="AU12" s="199" t="str">
        <f t="shared" si="12"/>
        <v xml:space="preserve"> </v>
      </c>
      <c r="AV12" s="742"/>
      <c r="AW12" s="30"/>
      <c r="AX12" s="473" t="str">
        <f t="shared" si="13"/>
        <v xml:space="preserve"> </v>
      </c>
      <c r="AY12" s="554"/>
      <c r="AZ12" s="372"/>
      <c r="BA12" s="372">
        <f t="shared" si="18"/>
        <v>0</v>
      </c>
      <c r="BB12" s="372"/>
      <c r="BC12" s="30"/>
      <c r="BD12" s="30"/>
      <c r="BE12" s="30"/>
      <c r="BF12" s="30"/>
      <c r="BG12" s="30"/>
      <c r="BH12" s="742"/>
      <c r="BI12" s="30"/>
      <c r="BJ12" s="152"/>
      <c r="BL12" s="823">
        <f t="shared" si="15"/>
        <v>0</v>
      </c>
      <c r="BM12" s="823">
        <f t="shared" si="16"/>
        <v>0</v>
      </c>
      <c r="BN12" s="810"/>
      <c r="BO12" s="810"/>
      <c r="BP12" s="810"/>
      <c r="BQ12" s="810"/>
    </row>
    <row r="13" spans="1:81" s="16" customFormat="1" ht="23.25" customHeight="1" x14ac:dyDescent="0.25">
      <c r="A13" s="588" t="s">
        <v>253</v>
      </c>
      <c r="B13" s="589">
        <v>1111</v>
      </c>
      <c r="C13" s="379">
        <f t="shared" ref="C13:D15" si="20">M13+AY13</f>
        <v>4312.2</v>
      </c>
      <c r="D13" s="379">
        <f t="shared" si="20"/>
        <v>4323.7</v>
      </c>
      <c r="E13" s="36">
        <f>O13+BC13</f>
        <v>2961.5</v>
      </c>
      <c r="F13" s="36">
        <f>AB13+AK13+AS13+BD13</f>
        <v>2961.5</v>
      </c>
      <c r="G13" s="36">
        <f>Q13+BE13</f>
        <v>0</v>
      </c>
      <c r="H13" s="36">
        <f t="shared" si="3"/>
        <v>-1362.1999999999998</v>
      </c>
      <c r="I13" s="36">
        <f t="shared" si="4"/>
        <v>68.494576404468404</v>
      </c>
      <c r="J13" s="829">
        <f>T13+BH13</f>
        <v>2356.8999999999996</v>
      </c>
      <c r="K13" s="35">
        <f t="shared" si="5"/>
        <v>604.60000000000036</v>
      </c>
      <c r="L13" s="211">
        <f t="shared" si="6"/>
        <v>125.65233993805424</v>
      </c>
      <c r="M13" s="379">
        <f t="shared" ref="M13:N15" si="21">W13+AI13+AQ13</f>
        <v>1616.7</v>
      </c>
      <c r="N13" s="379">
        <f t="shared" si="21"/>
        <v>1616.7</v>
      </c>
      <c r="O13" s="36">
        <f t="shared" si="17"/>
        <v>1054.4000000000001</v>
      </c>
      <c r="P13" s="36">
        <f t="shared" si="7"/>
        <v>1054.4000000000001</v>
      </c>
      <c r="Q13" s="36">
        <f t="shared" si="8"/>
        <v>0</v>
      </c>
      <c r="R13" s="36">
        <f t="shared" si="0"/>
        <v>-562.29999999999995</v>
      </c>
      <c r="S13" s="36">
        <f t="shared" si="1"/>
        <v>65.219273829405594</v>
      </c>
      <c r="T13" s="829">
        <f t="shared" ref="T13:T21" si="22">AF13+AN13+AV13</f>
        <v>833.3</v>
      </c>
      <c r="U13" s="79">
        <f t="shared" si="2"/>
        <v>221.10000000000014</v>
      </c>
      <c r="V13" s="718">
        <f>IF(T13&lt;&gt;0,IF(O13/T13*100&lt;0,"&lt;0",IF(O13/T13*100&gt;200,"&gt;200",O13/T13*100))," ")</f>
        <v>126.53306132245292</v>
      </c>
      <c r="W13" s="864">
        <v>1616.7</v>
      </c>
      <c r="X13" s="519">
        <v>1616.7</v>
      </c>
      <c r="Y13" s="30">
        <f>X13-Z13</f>
        <v>1616.7</v>
      </c>
      <c r="Z13" s="943"/>
      <c r="AA13" s="973">
        <v>1054.4000000000001</v>
      </c>
      <c r="AB13" s="446">
        <f t="shared" si="9"/>
        <v>1054.4000000000001</v>
      </c>
      <c r="AC13" s="34"/>
      <c r="AD13" s="34">
        <f t="shared" si="19"/>
        <v>-562.29999999999995</v>
      </c>
      <c r="AE13" s="34">
        <f t="shared" si="10"/>
        <v>65.219273829405594</v>
      </c>
      <c r="AF13" s="911">
        <v>833.3</v>
      </c>
      <c r="AG13" s="36">
        <f>AA13-AF13</f>
        <v>221.10000000000014</v>
      </c>
      <c r="AH13" s="158">
        <f>IF(AF13&lt;&gt;0,IF(AA13/AF13*100&lt;0,"&lt;0",IF(AA13/AF13*100&gt;200,"&gt;200",AA13/AF13*100))," ")</f>
        <v>126.53306132245292</v>
      </c>
      <c r="AI13" s="153"/>
      <c r="AJ13" s="446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88"/>
      <c r="AO13" s="34">
        <f>AK13-AN13</f>
        <v>0</v>
      </c>
      <c r="AP13" s="148" t="str">
        <f t="shared" si="11"/>
        <v xml:space="preserve"> </v>
      </c>
      <c r="AQ13" s="155"/>
      <c r="AR13" s="446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74" t="str">
        <f t="shared" si="13"/>
        <v xml:space="preserve"> </v>
      </c>
      <c r="AY13" s="540">
        <v>2695.5</v>
      </c>
      <c r="AZ13" s="379">
        <v>2707</v>
      </c>
      <c r="BA13" s="379">
        <f>AZ13-BB13</f>
        <v>2707</v>
      </c>
      <c r="BB13" s="379"/>
      <c r="BC13" s="34">
        <v>1907.1</v>
      </c>
      <c r="BD13" s="34">
        <f t="shared" si="14"/>
        <v>1907.1</v>
      </c>
      <c r="BE13" s="34"/>
      <c r="BF13" s="34">
        <f>BC13-AZ13</f>
        <v>-799.90000000000009</v>
      </c>
      <c r="BG13" s="34">
        <f>IF(AZ13&lt;&gt;0,IF(BC13/AZ13*100&lt;0,"&lt;0",IF(BC13/AZ13*100&gt;200,"&gt;200",BC13/AZ13*100))," ")</f>
        <v>70.450683413372744</v>
      </c>
      <c r="BH13" s="349">
        <v>1523.6</v>
      </c>
      <c r="BI13" s="34">
        <f t="shared" ref="BI13:BI19" si="23">BC13-BH13</f>
        <v>383.5</v>
      </c>
      <c r="BJ13" s="154">
        <f t="shared" ref="BJ13:BJ21" si="24">IF(BH13&lt;&gt;0,IF(BC13/BH13*100&lt;0,"&lt;0",IF(BC13/BH13*100&gt;200,"&gt;200",BC13/BH13*100))," ")</f>
        <v>125.17064846416382</v>
      </c>
      <c r="BK13" s="2"/>
      <c r="BL13" s="823">
        <f t="shared" si="15"/>
        <v>186.3</v>
      </c>
      <c r="BM13" s="823">
        <f t="shared" si="16"/>
        <v>86.8</v>
      </c>
      <c r="BN13" s="811">
        <v>86.8</v>
      </c>
      <c r="BO13" s="811"/>
      <c r="BP13" s="811"/>
      <c r="BQ13" s="811">
        <v>99.5</v>
      </c>
    </row>
    <row r="14" spans="1:81" s="16" customFormat="1" ht="23.25" customHeight="1" x14ac:dyDescent="0.25">
      <c r="A14" s="590" t="s">
        <v>254</v>
      </c>
      <c r="B14" s="589">
        <v>1112</v>
      </c>
      <c r="C14" s="446">
        <f t="shared" si="20"/>
        <v>5589.5999999999995</v>
      </c>
      <c r="D14" s="446">
        <f t="shared" si="20"/>
        <v>5589.5999999999995</v>
      </c>
      <c r="E14" s="34">
        <f>O14+BC14</f>
        <v>3308.5</v>
      </c>
      <c r="F14" s="34">
        <f>AB14+AK14+AS14+BD14</f>
        <v>3308.5</v>
      </c>
      <c r="G14" s="34">
        <f>Q14+BE14</f>
        <v>0</v>
      </c>
      <c r="H14" s="34">
        <f t="shared" si="3"/>
        <v>-2281.0999999999995</v>
      </c>
      <c r="I14" s="34">
        <f t="shared" si="4"/>
        <v>59.190281952196941</v>
      </c>
      <c r="J14" s="829">
        <f>T14+BH14</f>
        <v>2906.1</v>
      </c>
      <c r="K14" s="35">
        <f t="shared" si="5"/>
        <v>402.40000000000009</v>
      </c>
      <c r="L14" s="211">
        <f t="shared" si="6"/>
        <v>113.84673617563057</v>
      </c>
      <c r="M14" s="446">
        <f t="shared" si="21"/>
        <v>5389.7</v>
      </c>
      <c r="N14" s="446">
        <f t="shared" si="21"/>
        <v>5389.7</v>
      </c>
      <c r="O14" s="34">
        <f t="shared" si="17"/>
        <v>3249.2</v>
      </c>
      <c r="P14" s="34">
        <f t="shared" si="7"/>
        <v>3249.2</v>
      </c>
      <c r="Q14" s="34">
        <f t="shared" si="8"/>
        <v>0</v>
      </c>
      <c r="R14" s="34">
        <f t="shared" si="0"/>
        <v>-2140.5</v>
      </c>
      <c r="S14" s="34">
        <f t="shared" si="1"/>
        <v>60.285359110896707</v>
      </c>
      <c r="T14" s="829">
        <f t="shared" si="22"/>
        <v>2842.4</v>
      </c>
      <c r="U14" s="79">
        <f t="shared" si="2"/>
        <v>406.79999999999973</v>
      </c>
      <c r="V14" s="718">
        <f>IF(T14&lt;&gt;0,IF(O14/T14*100&lt;0,"&lt;0",IF(O14/T14*100&gt;200,"&gt;200",O14/T14*100))," ")</f>
        <v>114.31184914157049</v>
      </c>
      <c r="W14" s="865">
        <v>5389.7</v>
      </c>
      <c r="X14" s="725">
        <v>5389.7</v>
      </c>
      <c r="Y14" s="30">
        <f>X14-Z14</f>
        <v>5389.7</v>
      </c>
      <c r="Z14" s="944"/>
      <c r="AA14" s="973">
        <v>3249.2</v>
      </c>
      <c r="AB14" s="446">
        <f t="shared" si="9"/>
        <v>3249.2</v>
      </c>
      <c r="AC14" s="34"/>
      <c r="AD14" s="34">
        <f t="shared" si="19"/>
        <v>-2140.5</v>
      </c>
      <c r="AE14" s="34">
        <f t="shared" si="10"/>
        <v>60.285359110896707</v>
      </c>
      <c r="AF14" s="911">
        <v>2842.4</v>
      </c>
      <c r="AG14" s="36">
        <f>AA14-AF14</f>
        <v>406.79999999999973</v>
      </c>
      <c r="AH14" s="158">
        <f>IF(AF14&lt;&gt;0,IF(AA14/AF14*100&lt;0,"&lt;0",IF(AA14/AF14*100&gt;200,"&gt;200",AA14/AF14*100))," ")</f>
        <v>114.31184914157049</v>
      </c>
      <c r="AI14" s="153"/>
      <c r="AJ14" s="446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88"/>
      <c r="AO14" s="34">
        <f>AK14-AN14</f>
        <v>0</v>
      </c>
      <c r="AP14" s="148" t="str">
        <f t="shared" si="11"/>
        <v xml:space="preserve"> </v>
      </c>
      <c r="AQ14" s="155"/>
      <c r="AR14" s="446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74" t="str">
        <f t="shared" si="13"/>
        <v xml:space="preserve"> </v>
      </c>
      <c r="AY14" s="540">
        <v>199.9</v>
      </c>
      <c r="AZ14" s="446">
        <v>199.9</v>
      </c>
      <c r="BA14" s="446">
        <f t="shared" si="18"/>
        <v>199.9</v>
      </c>
      <c r="BB14" s="446"/>
      <c r="BC14" s="34">
        <v>59.3</v>
      </c>
      <c r="BD14" s="34">
        <f t="shared" si="14"/>
        <v>59.3</v>
      </c>
      <c r="BE14" s="34"/>
      <c r="BF14" s="34">
        <f>BC14-AZ14</f>
        <v>-140.60000000000002</v>
      </c>
      <c r="BG14" s="34">
        <f>IF(AZ14&lt;&gt;0,IF(BC14/AZ14*100&lt;0,"&lt;0",IF(BC14/AZ14*100&gt;200,"&gt;200",BC14/AZ14*100))," ")</f>
        <v>29.664832416208103</v>
      </c>
      <c r="BH14" s="349">
        <v>63.7</v>
      </c>
      <c r="BI14" s="34">
        <f t="shared" si="23"/>
        <v>-4.4000000000000057</v>
      </c>
      <c r="BJ14" s="154">
        <f t="shared" si="24"/>
        <v>93.092621664050228</v>
      </c>
      <c r="BK14" s="2"/>
      <c r="BL14" s="823">
        <f t="shared" si="15"/>
        <v>130.29999999999998</v>
      </c>
      <c r="BM14" s="823">
        <f t="shared" si="16"/>
        <v>128.6</v>
      </c>
      <c r="BN14" s="811">
        <v>128.6</v>
      </c>
      <c r="BO14" s="811"/>
      <c r="BP14" s="811"/>
      <c r="BQ14" s="765">
        <v>1.7</v>
      </c>
    </row>
    <row r="15" spans="1:81" ht="23.25" customHeight="1" x14ac:dyDescent="0.25">
      <c r="A15" s="584" t="s">
        <v>360</v>
      </c>
      <c r="B15" s="587" t="s">
        <v>255</v>
      </c>
      <c r="C15" s="372">
        <f t="shared" si="20"/>
        <v>667.19999999999993</v>
      </c>
      <c r="D15" s="372">
        <f t="shared" si="20"/>
        <v>667.7</v>
      </c>
      <c r="E15" s="30">
        <f>O15+BC15</f>
        <v>394.6</v>
      </c>
      <c r="F15" s="30">
        <f>AB15+AK15+AS15+BD15</f>
        <v>394.6</v>
      </c>
      <c r="G15" s="30">
        <f>Q15+BE15</f>
        <v>0</v>
      </c>
      <c r="H15" s="30">
        <f t="shared" si="3"/>
        <v>-273.10000000000002</v>
      </c>
      <c r="I15" s="30">
        <f t="shared" si="4"/>
        <v>59.098397483899959</v>
      </c>
      <c r="J15" s="827">
        <f>T15+BH15</f>
        <v>380.1</v>
      </c>
      <c r="K15" s="31">
        <f t="shared" si="5"/>
        <v>14.5</v>
      </c>
      <c r="L15" s="170">
        <f t="shared" si="6"/>
        <v>103.81478558274138</v>
      </c>
      <c r="M15" s="372">
        <f t="shared" si="21"/>
        <v>44</v>
      </c>
      <c r="N15" s="372">
        <f t="shared" si="21"/>
        <v>44</v>
      </c>
      <c r="O15" s="30">
        <f t="shared" si="17"/>
        <v>9.5</v>
      </c>
      <c r="P15" s="30">
        <f t="shared" si="7"/>
        <v>9.5</v>
      </c>
      <c r="Q15" s="30">
        <f t="shared" si="8"/>
        <v>0</v>
      </c>
      <c r="R15" s="30">
        <f t="shared" si="0"/>
        <v>-34.5</v>
      </c>
      <c r="S15" s="30">
        <f t="shared" si="1"/>
        <v>21.59090909090909</v>
      </c>
      <c r="T15" s="827">
        <f t="shared" si="22"/>
        <v>7.8</v>
      </c>
      <c r="U15" s="77">
        <f t="shared" si="2"/>
        <v>1.7000000000000002</v>
      </c>
      <c r="V15" s="718">
        <f t="shared" ref="V15:V20" si="25">IF(T15&lt;&gt;0,IF(O15/T15*100&lt;0,"&lt;0",IF(O15/T15*100&gt;200,"&gt;200",O15/T15*100))," ")</f>
        <v>121.79487179487181</v>
      </c>
      <c r="W15" s="863">
        <f>W17+W18+W19+W20</f>
        <v>44</v>
      </c>
      <c r="X15" s="394">
        <f>X17+X18+X19+X20</f>
        <v>44</v>
      </c>
      <c r="Y15" s="30">
        <f>X15-Z15</f>
        <v>44</v>
      </c>
      <c r="Z15" s="565">
        <f>Z17+Z18+Z19+Z20</f>
        <v>0</v>
      </c>
      <c r="AA15" s="972">
        <f>AA17+AA18+AA19+AA20</f>
        <v>9.5</v>
      </c>
      <c r="AB15" s="372">
        <f t="shared" si="9"/>
        <v>9.5</v>
      </c>
      <c r="AC15" s="30">
        <f>AC17+AC18+AC19</f>
        <v>0</v>
      </c>
      <c r="AD15" s="30">
        <f t="shared" si="19"/>
        <v>-34.5</v>
      </c>
      <c r="AE15" s="30">
        <f t="shared" si="10"/>
        <v>21.59090909090909</v>
      </c>
      <c r="AF15" s="910">
        <f>AF17+AF18+AF19+AF20</f>
        <v>7.8</v>
      </c>
      <c r="AG15" s="30">
        <f>AA15-AF15</f>
        <v>1.7000000000000002</v>
      </c>
      <c r="AH15" s="158">
        <f t="shared" ref="AH15:AH20" si="26">IF(AF15&lt;&gt;0,IF(AA15/AF15*100&lt;0,"&lt;0",IF(AA15/AF15*100&gt;200,"&gt;200",AA15/AF15*100))," ")</f>
        <v>121.79487179487181</v>
      </c>
      <c r="AI15" s="151"/>
      <c r="AJ15" s="372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87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2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42"/>
      <c r="AW15" s="30">
        <f>AS15-AV15</f>
        <v>0</v>
      </c>
      <c r="AX15" s="472" t="str">
        <f t="shared" si="13"/>
        <v xml:space="preserve"> </v>
      </c>
      <c r="AY15" s="151">
        <f>AY17+AY18+AY19</f>
        <v>623.19999999999993</v>
      </c>
      <c r="AZ15" s="372">
        <f>AZ17+AZ18+AZ19</f>
        <v>623.70000000000005</v>
      </c>
      <c r="BA15" s="372">
        <f t="shared" si="18"/>
        <v>623.70000000000005</v>
      </c>
      <c r="BB15" s="372">
        <f>BB17+BB18+BB19</f>
        <v>0</v>
      </c>
      <c r="BC15" s="30">
        <f>BC17+BC18+BC19</f>
        <v>385.1</v>
      </c>
      <c r="BD15" s="30">
        <f t="shared" si="14"/>
        <v>385.1</v>
      </c>
      <c r="BE15" s="30">
        <f>BE17+BE18+BE19</f>
        <v>0</v>
      </c>
      <c r="BF15" s="30">
        <f>BC15-AZ15</f>
        <v>-238.60000000000002</v>
      </c>
      <c r="BG15" s="30">
        <f>IF(AZ15&lt;&gt;0,IF(BC15/AZ15*100&lt;0,"&lt;0",IF(BC15/AZ15*100&gt;200,"&gt;200",BC15/AZ15*100))," ")</f>
        <v>61.744428411095079</v>
      </c>
      <c r="BH15" s="742">
        <f>BH17+BH18+BH19+BH20</f>
        <v>372.3</v>
      </c>
      <c r="BI15" s="30">
        <f t="shared" si="23"/>
        <v>12.800000000000011</v>
      </c>
      <c r="BJ15" s="152">
        <f t="shared" si="24"/>
        <v>103.43808756379265</v>
      </c>
      <c r="BL15" s="823">
        <f t="shared" si="15"/>
        <v>3.8000000000000003</v>
      </c>
      <c r="BM15" s="823">
        <f t="shared" si="16"/>
        <v>0</v>
      </c>
      <c r="BN15" s="810">
        <v>0</v>
      </c>
      <c r="BO15" s="810"/>
      <c r="BP15" s="810"/>
      <c r="BQ15" s="764">
        <v>3.8000000000000003</v>
      </c>
    </row>
    <row r="16" spans="1:81" ht="18" customHeight="1" x14ac:dyDescent="0.25">
      <c r="A16" s="586" t="s">
        <v>4</v>
      </c>
      <c r="B16" s="587"/>
      <c r="C16" s="573"/>
      <c r="D16" s="372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827"/>
      <c r="K16" s="31"/>
      <c r="L16" s="170"/>
      <c r="M16" s="538"/>
      <c r="N16" s="372"/>
      <c r="O16" s="30"/>
      <c r="P16" s="30"/>
      <c r="Q16" s="30"/>
      <c r="R16" s="30"/>
      <c r="S16" s="30"/>
      <c r="T16" s="827">
        <f t="shared" si="22"/>
        <v>0</v>
      </c>
      <c r="U16" s="77">
        <f t="shared" si="2"/>
        <v>0</v>
      </c>
      <c r="V16" s="718" t="str">
        <f t="shared" si="25"/>
        <v xml:space="preserve"> </v>
      </c>
      <c r="W16" s="863"/>
      <c r="X16" s="394"/>
      <c r="Y16" s="30"/>
      <c r="Z16" s="565"/>
      <c r="AA16" s="972"/>
      <c r="AB16" s="372"/>
      <c r="AC16" s="30"/>
      <c r="AD16" s="30">
        <f t="shared" si="19"/>
        <v>0</v>
      </c>
      <c r="AE16" s="30" t="str">
        <f t="shared" si="10"/>
        <v xml:space="preserve"> </v>
      </c>
      <c r="AF16" s="910"/>
      <c r="AG16" s="30"/>
      <c r="AH16" s="158" t="str">
        <f t="shared" si="26"/>
        <v xml:space="preserve"> </v>
      </c>
      <c r="AI16" s="151"/>
      <c r="AJ16" s="372"/>
      <c r="AK16" s="30"/>
      <c r="AL16" s="30"/>
      <c r="AM16" s="30"/>
      <c r="AN16" s="787"/>
      <c r="AO16" s="30"/>
      <c r="AP16" s="148" t="str">
        <f t="shared" si="11"/>
        <v xml:space="preserve"> </v>
      </c>
      <c r="AQ16" s="151"/>
      <c r="AR16" s="372"/>
      <c r="AS16" s="30"/>
      <c r="AT16" s="30"/>
      <c r="AU16" s="199" t="str">
        <f t="shared" si="12"/>
        <v xml:space="preserve"> </v>
      </c>
      <c r="AV16" s="742"/>
      <c r="AW16" s="30"/>
      <c r="AX16" s="473" t="str">
        <f t="shared" si="13"/>
        <v xml:space="preserve"> </v>
      </c>
      <c r="AY16" s="554"/>
      <c r="AZ16" s="372"/>
      <c r="BA16" s="372">
        <f t="shared" si="18"/>
        <v>0</v>
      </c>
      <c r="BB16" s="372"/>
      <c r="BC16" s="30"/>
      <c r="BD16" s="30"/>
      <c r="BE16" s="30"/>
      <c r="BF16" s="30"/>
      <c r="BG16" s="30"/>
      <c r="BH16" s="742"/>
      <c r="BI16" s="30">
        <f t="shared" si="23"/>
        <v>0</v>
      </c>
      <c r="BJ16" s="152" t="str">
        <f t="shared" si="24"/>
        <v xml:space="preserve"> </v>
      </c>
      <c r="BL16" s="823">
        <f t="shared" si="15"/>
        <v>0</v>
      </c>
      <c r="BM16" s="823">
        <f t="shared" si="16"/>
        <v>0</v>
      </c>
      <c r="BN16" s="810"/>
      <c r="BO16" s="810"/>
      <c r="BP16" s="810"/>
      <c r="BQ16" s="810"/>
    </row>
    <row r="17" spans="1:81" ht="23.25" customHeight="1" x14ac:dyDescent="0.25">
      <c r="A17" s="591" t="s">
        <v>229</v>
      </c>
      <c r="B17" s="592">
        <v>1131</v>
      </c>
      <c r="C17" s="372">
        <f t="shared" ref="C17:D21" si="27">M17+AY17</f>
        <v>186.6</v>
      </c>
      <c r="D17" s="372">
        <f t="shared" si="27"/>
        <v>186.6</v>
      </c>
      <c r="E17" s="30">
        <f>O17+BC17</f>
        <v>89.5</v>
      </c>
      <c r="F17" s="30">
        <f>AB17+AK17+AS17+BD17</f>
        <v>89.5</v>
      </c>
      <c r="G17" s="30">
        <f>Q17+BE17</f>
        <v>0</v>
      </c>
      <c r="H17" s="30">
        <f t="shared" si="3"/>
        <v>-97.1</v>
      </c>
      <c r="I17" s="30">
        <f t="shared" si="4"/>
        <v>47.963558413719184</v>
      </c>
      <c r="J17" s="827">
        <f>T17+BH17</f>
        <v>107.5</v>
      </c>
      <c r="K17" s="31">
        <f t="shared" si="5"/>
        <v>-18</v>
      </c>
      <c r="L17" s="170">
        <f t="shared" si="6"/>
        <v>83.255813953488371</v>
      </c>
      <c r="M17" s="372">
        <f t="shared" ref="M17:N21" si="28">W17+AI17+AQ17</f>
        <v>0</v>
      </c>
      <c r="N17" s="372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827">
        <f t="shared" si="22"/>
        <v>0</v>
      </c>
      <c r="U17" s="77">
        <f t="shared" si="2"/>
        <v>0</v>
      </c>
      <c r="V17" s="718" t="str">
        <f t="shared" si="25"/>
        <v xml:space="preserve"> </v>
      </c>
      <c r="W17" s="863"/>
      <c r="X17" s="394"/>
      <c r="Y17" s="30">
        <f t="shared" ref="Y17:Y23" si="29">X17-Z17</f>
        <v>0</v>
      </c>
      <c r="Z17" s="565"/>
      <c r="AA17" s="972"/>
      <c r="AB17" s="372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910"/>
      <c r="AG17" s="30">
        <f>AA17-AF17</f>
        <v>0</v>
      </c>
      <c r="AH17" s="158" t="str">
        <f t="shared" si="26"/>
        <v xml:space="preserve"> </v>
      </c>
      <c r="AI17" s="151"/>
      <c r="AJ17" s="372"/>
      <c r="AK17" s="30"/>
      <c r="AL17" s="30"/>
      <c r="AM17" s="30"/>
      <c r="AN17" s="787"/>
      <c r="AO17" s="30"/>
      <c r="AP17" s="148" t="str">
        <f t="shared" si="11"/>
        <v xml:space="preserve"> </v>
      </c>
      <c r="AQ17" s="151"/>
      <c r="AR17" s="372"/>
      <c r="AS17" s="30"/>
      <c r="AT17" s="30"/>
      <c r="AU17" s="200" t="str">
        <f t="shared" si="12"/>
        <v xml:space="preserve"> </v>
      </c>
      <c r="AV17" s="742"/>
      <c r="AW17" s="30"/>
      <c r="AX17" s="475" t="str">
        <f t="shared" si="13"/>
        <v xml:space="preserve"> </v>
      </c>
      <c r="AY17" s="153">
        <v>186.6</v>
      </c>
      <c r="AZ17" s="379">
        <v>186.6</v>
      </c>
      <c r="BA17" s="379">
        <f t="shared" si="18"/>
        <v>186.6</v>
      </c>
      <c r="BB17" s="379"/>
      <c r="BC17" s="36">
        <v>89.5</v>
      </c>
      <c r="BD17" s="36">
        <f t="shared" si="14"/>
        <v>89.5</v>
      </c>
      <c r="BE17" s="36"/>
      <c r="BF17" s="36">
        <f>BC17-AZ17</f>
        <v>-97.1</v>
      </c>
      <c r="BG17" s="36">
        <f>IF(AZ17&lt;&gt;0,IF(BC17/AZ17*100&lt;0,"&lt;0",IF(BC17/AZ17*100&gt;200,"&gt;200",BC17/AZ17*100))," ")</f>
        <v>47.963558413719184</v>
      </c>
      <c r="BH17" s="349">
        <v>107.5</v>
      </c>
      <c r="BI17" s="30">
        <f t="shared" si="23"/>
        <v>-18</v>
      </c>
      <c r="BJ17" s="152">
        <f t="shared" si="24"/>
        <v>83.255813953488371</v>
      </c>
      <c r="BL17" s="823">
        <f t="shared" si="15"/>
        <v>2.2000000000000002</v>
      </c>
      <c r="BM17" s="823">
        <f t="shared" si="16"/>
        <v>0</v>
      </c>
      <c r="BN17" s="810"/>
      <c r="BO17" s="810"/>
      <c r="BP17" s="810"/>
      <c r="BQ17" s="810">
        <v>2.2000000000000002</v>
      </c>
    </row>
    <row r="18" spans="1:81" ht="23.25" customHeight="1" x14ac:dyDescent="0.25">
      <c r="A18" s="591" t="s">
        <v>230</v>
      </c>
      <c r="B18" s="592">
        <v>1132</v>
      </c>
      <c r="C18" s="372">
        <f t="shared" si="27"/>
        <v>436.2</v>
      </c>
      <c r="D18" s="372">
        <f t="shared" si="27"/>
        <v>436.6</v>
      </c>
      <c r="E18" s="30">
        <f>O18+BC18</f>
        <v>294.5</v>
      </c>
      <c r="F18" s="30">
        <f>AB18+AK18+AS18+BD18</f>
        <v>294.5</v>
      </c>
      <c r="G18" s="30">
        <f>Q18+BE18</f>
        <v>0</v>
      </c>
      <c r="H18" s="30">
        <f t="shared" si="3"/>
        <v>-142.10000000000002</v>
      </c>
      <c r="I18" s="30">
        <f t="shared" si="4"/>
        <v>67.453046266605583</v>
      </c>
      <c r="J18" s="827">
        <f>T18+BH18</f>
        <v>264.60000000000002</v>
      </c>
      <c r="K18" s="31">
        <f t="shared" si="5"/>
        <v>29.899999999999977</v>
      </c>
      <c r="L18" s="170">
        <f t="shared" si="6"/>
        <v>111.30007558578987</v>
      </c>
      <c r="M18" s="372">
        <f t="shared" si="28"/>
        <v>0</v>
      </c>
      <c r="N18" s="372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827">
        <f t="shared" si="22"/>
        <v>0</v>
      </c>
      <c r="U18" s="77">
        <f t="shared" si="2"/>
        <v>0</v>
      </c>
      <c r="V18" s="718" t="str">
        <f t="shared" si="25"/>
        <v xml:space="preserve"> </v>
      </c>
      <c r="W18" s="863"/>
      <c r="X18" s="394"/>
      <c r="Y18" s="30">
        <f t="shared" si="29"/>
        <v>0</v>
      </c>
      <c r="Z18" s="565"/>
      <c r="AA18" s="972"/>
      <c r="AB18" s="372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910"/>
      <c r="AG18" s="30">
        <f>AA18-AF18</f>
        <v>0</v>
      </c>
      <c r="AH18" s="158" t="str">
        <f t="shared" si="26"/>
        <v xml:space="preserve"> </v>
      </c>
      <c r="AI18" s="151"/>
      <c r="AJ18" s="372"/>
      <c r="AK18" s="30"/>
      <c r="AL18" s="30"/>
      <c r="AM18" s="30"/>
      <c r="AN18" s="787"/>
      <c r="AO18" s="30"/>
      <c r="AP18" s="148" t="str">
        <f t="shared" si="11"/>
        <v xml:space="preserve"> </v>
      </c>
      <c r="AQ18" s="151"/>
      <c r="AR18" s="372"/>
      <c r="AS18" s="30"/>
      <c r="AT18" s="30"/>
      <c r="AU18" s="200" t="str">
        <f t="shared" si="12"/>
        <v xml:space="preserve"> </v>
      </c>
      <c r="AV18" s="742"/>
      <c r="AW18" s="30"/>
      <c r="AX18" s="475" t="str">
        <f t="shared" si="13"/>
        <v xml:space="preserve"> </v>
      </c>
      <c r="AY18" s="661">
        <v>436.2</v>
      </c>
      <c r="AZ18" s="379">
        <v>436.6</v>
      </c>
      <c r="BA18" s="379">
        <f t="shared" si="18"/>
        <v>436.6</v>
      </c>
      <c r="BB18" s="379"/>
      <c r="BC18" s="36">
        <v>294.5</v>
      </c>
      <c r="BD18" s="36">
        <f t="shared" si="14"/>
        <v>294.5</v>
      </c>
      <c r="BE18" s="36"/>
      <c r="BF18" s="36">
        <f>BC18-AZ18</f>
        <v>-142.10000000000002</v>
      </c>
      <c r="BG18" s="36">
        <f>IF(AZ18&lt;&gt;0,IF(BC18/AZ18*100&lt;0,"&lt;0",IF(BC18/AZ18*100&gt;200,"&gt;200",BC18/AZ18*100))," ")</f>
        <v>67.453046266605583</v>
      </c>
      <c r="BH18" s="349">
        <v>264.60000000000002</v>
      </c>
      <c r="BI18" s="30">
        <f t="shared" si="23"/>
        <v>29.899999999999977</v>
      </c>
      <c r="BJ18" s="152">
        <f t="shared" si="24"/>
        <v>111.30007558578987</v>
      </c>
      <c r="BL18" s="823">
        <f t="shared" si="15"/>
        <v>1.6</v>
      </c>
      <c r="BM18" s="823">
        <f t="shared" si="16"/>
        <v>0</v>
      </c>
      <c r="BN18" s="810"/>
      <c r="BO18" s="810"/>
      <c r="BP18" s="810"/>
      <c r="BQ18" s="764">
        <v>1.6</v>
      </c>
    </row>
    <row r="19" spans="1:81" ht="23.25" customHeight="1" x14ac:dyDescent="0.25">
      <c r="A19" s="593" t="s">
        <v>247</v>
      </c>
      <c r="B19" s="592">
        <v>1133</v>
      </c>
      <c r="C19" s="372">
        <f t="shared" si="27"/>
        <v>3.4</v>
      </c>
      <c r="D19" s="372">
        <f t="shared" si="27"/>
        <v>3.5</v>
      </c>
      <c r="E19" s="30">
        <f>O19+BC19</f>
        <v>1.3</v>
      </c>
      <c r="F19" s="30">
        <f>AB19+AK19+AS19+BD19</f>
        <v>1.3</v>
      </c>
      <c r="G19" s="30">
        <f>Q19+BE19</f>
        <v>0</v>
      </c>
      <c r="H19" s="30">
        <f t="shared" si="3"/>
        <v>-2.2000000000000002</v>
      </c>
      <c r="I19" s="30">
        <f t="shared" si="4"/>
        <v>37.142857142857146</v>
      </c>
      <c r="J19" s="827">
        <f>T19+BH19</f>
        <v>0.2</v>
      </c>
      <c r="K19" s="31">
        <f t="shared" si="5"/>
        <v>1.1000000000000001</v>
      </c>
      <c r="L19" s="170" t="str">
        <f t="shared" si="6"/>
        <v>&gt;200</v>
      </c>
      <c r="M19" s="372">
        <f t="shared" si="28"/>
        <v>3</v>
      </c>
      <c r="N19" s="372">
        <f t="shared" si="28"/>
        <v>3</v>
      </c>
      <c r="O19" s="30">
        <f t="shared" si="17"/>
        <v>0.2</v>
      </c>
      <c r="P19" s="30">
        <f t="shared" si="7"/>
        <v>0.2</v>
      </c>
      <c r="Q19" s="30">
        <f t="shared" si="8"/>
        <v>0</v>
      </c>
      <c r="R19" s="30">
        <f t="shared" si="0"/>
        <v>-2.8</v>
      </c>
      <c r="S19" s="30">
        <f t="shared" si="1"/>
        <v>6.666666666666667</v>
      </c>
      <c r="T19" s="827">
        <f t="shared" si="22"/>
        <v>0</v>
      </c>
      <c r="U19" s="77">
        <f t="shared" si="2"/>
        <v>0.2</v>
      </c>
      <c r="V19" s="718" t="str">
        <f t="shared" si="25"/>
        <v xml:space="preserve"> </v>
      </c>
      <c r="W19" s="863">
        <v>3</v>
      </c>
      <c r="X19" s="394">
        <v>3</v>
      </c>
      <c r="Y19" s="30">
        <f t="shared" si="29"/>
        <v>3</v>
      </c>
      <c r="Z19" s="565"/>
      <c r="AA19" s="972">
        <v>0.2</v>
      </c>
      <c r="AB19" s="372">
        <f t="shared" si="9"/>
        <v>0.2</v>
      </c>
      <c r="AC19" s="30"/>
      <c r="AD19" s="30">
        <f t="shared" si="19"/>
        <v>-2.8</v>
      </c>
      <c r="AE19" s="30">
        <f t="shared" si="10"/>
        <v>6.666666666666667</v>
      </c>
      <c r="AF19" s="910"/>
      <c r="AG19" s="30">
        <f>AA19-AF19</f>
        <v>0.2</v>
      </c>
      <c r="AH19" s="158" t="str">
        <f t="shared" si="26"/>
        <v xml:space="preserve"> </v>
      </c>
      <c r="AI19" s="151"/>
      <c r="AJ19" s="372"/>
      <c r="AK19" s="30"/>
      <c r="AL19" s="30"/>
      <c r="AM19" s="30"/>
      <c r="AN19" s="787"/>
      <c r="AO19" s="30"/>
      <c r="AP19" s="148" t="str">
        <f t="shared" si="11"/>
        <v xml:space="preserve"> </v>
      </c>
      <c r="AQ19" s="151"/>
      <c r="AR19" s="372"/>
      <c r="AS19" s="30"/>
      <c r="AT19" s="30"/>
      <c r="AU19" s="200"/>
      <c r="AV19" s="742"/>
      <c r="AW19" s="30"/>
      <c r="AX19" s="475"/>
      <c r="AY19" s="661">
        <v>0.4</v>
      </c>
      <c r="AZ19" s="379">
        <v>0.5</v>
      </c>
      <c r="BA19" s="379">
        <f t="shared" si="18"/>
        <v>0.5</v>
      </c>
      <c r="BB19" s="379"/>
      <c r="BC19" s="36">
        <v>1.1000000000000001</v>
      </c>
      <c r="BD19" s="36">
        <f t="shared" si="14"/>
        <v>1.1000000000000001</v>
      </c>
      <c r="BE19" s="36"/>
      <c r="BF19" s="36">
        <f>BC19-AZ19</f>
        <v>0.60000000000000009</v>
      </c>
      <c r="BG19" s="36" t="str">
        <f>IF(AZ19&lt;&gt;0,IF(BC19/AZ19*100&lt;0,"&lt;0",IF(BC19/AZ19*100&gt;200,"&gt;200",BC19/AZ19*100))," ")</f>
        <v>&gt;200</v>
      </c>
      <c r="BH19" s="742">
        <v>0.2</v>
      </c>
      <c r="BI19" s="30">
        <f t="shared" si="23"/>
        <v>0.90000000000000013</v>
      </c>
      <c r="BJ19" s="152" t="str">
        <f t="shared" si="24"/>
        <v>&gt;200</v>
      </c>
      <c r="BL19" s="823">
        <f t="shared" si="15"/>
        <v>0</v>
      </c>
      <c r="BM19" s="823">
        <f t="shared" si="16"/>
        <v>0</v>
      </c>
      <c r="BN19" s="810"/>
      <c r="BO19" s="810"/>
      <c r="BP19" s="810"/>
      <c r="BQ19" s="810"/>
    </row>
    <row r="20" spans="1:81" s="390" customFormat="1" ht="23.25" customHeight="1" x14ac:dyDescent="0.25">
      <c r="A20" s="594" t="s">
        <v>312</v>
      </c>
      <c r="B20" s="595">
        <v>1136</v>
      </c>
      <c r="C20" s="447">
        <f t="shared" si="27"/>
        <v>41</v>
      </c>
      <c r="D20" s="447">
        <f t="shared" si="27"/>
        <v>41</v>
      </c>
      <c r="E20" s="387">
        <f>O20+BC20</f>
        <v>9.3000000000000007</v>
      </c>
      <c r="F20" s="387"/>
      <c r="G20" s="387"/>
      <c r="H20" s="387">
        <f t="shared" si="3"/>
        <v>-31.7</v>
      </c>
      <c r="I20" s="387">
        <f t="shared" si="4"/>
        <v>22.682926829268293</v>
      </c>
      <c r="J20" s="827">
        <f>T20+BH20</f>
        <v>7.8</v>
      </c>
      <c r="K20" s="31">
        <f t="shared" si="5"/>
        <v>1.5000000000000009</v>
      </c>
      <c r="L20" s="170">
        <f t="shared" si="6"/>
        <v>119.23076923076925</v>
      </c>
      <c r="M20" s="447">
        <f t="shared" si="28"/>
        <v>41</v>
      </c>
      <c r="N20" s="447">
        <f t="shared" si="28"/>
        <v>41</v>
      </c>
      <c r="O20" s="387">
        <f t="shared" si="17"/>
        <v>9.3000000000000007</v>
      </c>
      <c r="P20" s="387">
        <f t="shared" si="7"/>
        <v>9.3000000000000007</v>
      </c>
      <c r="Q20" s="387">
        <f t="shared" si="8"/>
        <v>0</v>
      </c>
      <c r="R20" s="387">
        <f t="shared" si="0"/>
        <v>-31.7</v>
      </c>
      <c r="S20" s="387">
        <f t="shared" si="1"/>
        <v>22.682926829268293</v>
      </c>
      <c r="T20" s="827">
        <f t="shared" si="22"/>
        <v>7.8</v>
      </c>
      <c r="U20" s="77">
        <f t="shared" si="2"/>
        <v>1.5000000000000009</v>
      </c>
      <c r="V20" s="718">
        <f t="shared" si="25"/>
        <v>119.23076923076925</v>
      </c>
      <c r="W20" s="866">
        <v>41</v>
      </c>
      <c r="X20" s="518">
        <v>41</v>
      </c>
      <c r="Y20" s="30">
        <f t="shared" si="29"/>
        <v>41</v>
      </c>
      <c r="Z20" s="945"/>
      <c r="AA20" s="974">
        <v>9.3000000000000007</v>
      </c>
      <c r="AB20" s="447">
        <f t="shared" si="9"/>
        <v>9.3000000000000007</v>
      </c>
      <c r="AC20" s="387"/>
      <c r="AD20" s="387">
        <f t="shared" si="19"/>
        <v>-31.7</v>
      </c>
      <c r="AE20" s="387">
        <f t="shared" si="10"/>
        <v>22.682926829268293</v>
      </c>
      <c r="AF20" s="912">
        <v>7.8</v>
      </c>
      <c r="AG20" s="30">
        <f>AA20-AF20</f>
        <v>1.5000000000000009</v>
      </c>
      <c r="AH20" s="158">
        <f t="shared" si="26"/>
        <v>119.23076923076925</v>
      </c>
      <c r="AI20" s="386"/>
      <c r="AJ20" s="447"/>
      <c r="AK20" s="387"/>
      <c r="AL20" s="387"/>
      <c r="AM20" s="387"/>
      <c r="AN20" s="789"/>
      <c r="AO20" s="387"/>
      <c r="AP20" s="148" t="str">
        <f t="shared" si="11"/>
        <v xml:space="preserve"> </v>
      </c>
      <c r="AQ20" s="386"/>
      <c r="AR20" s="447"/>
      <c r="AS20" s="387"/>
      <c r="AT20" s="387"/>
      <c r="AU20" s="388"/>
      <c r="AV20" s="743"/>
      <c r="AW20" s="387"/>
      <c r="AX20" s="476"/>
      <c r="AY20" s="660"/>
      <c r="AZ20" s="508"/>
      <c r="BA20" s="508">
        <f t="shared" si="18"/>
        <v>0</v>
      </c>
      <c r="BB20" s="508"/>
      <c r="BC20" s="389"/>
      <c r="BD20" s="389"/>
      <c r="BE20" s="389"/>
      <c r="BF20" s="389"/>
      <c r="BG20" s="389"/>
      <c r="BH20" s="743"/>
      <c r="BI20" s="387"/>
      <c r="BJ20" s="152" t="str">
        <f t="shared" si="24"/>
        <v xml:space="preserve"> </v>
      </c>
      <c r="BK20" s="2"/>
      <c r="BL20" s="823">
        <f t="shared" si="15"/>
        <v>0</v>
      </c>
      <c r="BM20" s="823">
        <f t="shared" si="16"/>
        <v>0</v>
      </c>
      <c r="BN20" s="810"/>
      <c r="BO20" s="810"/>
      <c r="BP20" s="810"/>
      <c r="BQ20" s="810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96" t="s">
        <v>34</v>
      </c>
      <c r="B21" s="587" t="s">
        <v>270</v>
      </c>
      <c r="C21" s="372">
        <f t="shared" si="27"/>
        <v>29819.599999999999</v>
      </c>
      <c r="D21" s="372">
        <f t="shared" si="27"/>
        <v>29818.799999999999</v>
      </c>
      <c r="E21" s="30">
        <f>O21+BC21</f>
        <v>18666.5</v>
      </c>
      <c r="F21" s="30">
        <f>AB21+AK21+AS21+BD21</f>
        <v>18666.5</v>
      </c>
      <c r="G21" s="30">
        <f>Q21+BE21</f>
        <v>0</v>
      </c>
      <c r="H21" s="30">
        <f t="shared" si="3"/>
        <v>-11152.3</v>
      </c>
      <c r="I21" s="30">
        <f t="shared" si="4"/>
        <v>62.599769273076042</v>
      </c>
      <c r="J21" s="827">
        <f>T21+BH21</f>
        <v>14873.8</v>
      </c>
      <c r="K21" s="31">
        <f t="shared" si="5"/>
        <v>3792.7000000000007</v>
      </c>
      <c r="L21" s="170">
        <f t="shared" si="6"/>
        <v>125.49919993545697</v>
      </c>
      <c r="M21" s="372">
        <f t="shared" si="28"/>
        <v>29108.799999999999</v>
      </c>
      <c r="N21" s="372">
        <f t="shared" si="28"/>
        <v>29108.799999999999</v>
      </c>
      <c r="O21" s="30">
        <f t="shared" si="17"/>
        <v>18209.7</v>
      </c>
      <c r="P21" s="30">
        <f t="shared" si="7"/>
        <v>18209.7</v>
      </c>
      <c r="Q21" s="30">
        <f t="shared" si="8"/>
        <v>0</v>
      </c>
      <c r="R21" s="30">
        <f t="shared" si="0"/>
        <v>-10899.099999999999</v>
      </c>
      <c r="S21" s="30">
        <f t="shared" si="1"/>
        <v>62.557370966855387</v>
      </c>
      <c r="T21" s="827">
        <f t="shared" si="22"/>
        <v>14487.9</v>
      </c>
      <c r="U21" s="77">
        <f>O21-T21</f>
        <v>3721.8000000000011</v>
      </c>
      <c r="V21" s="697">
        <f>IF(T21&lt;&gt;0,IF(O21/T21*100&lt;0,"&lt;0",IF(O21/T21*100&gt;200,"&gt;200",O21/T21*100))," ")</f>
        <v>125.68902325388774</v>
      </c>
      <c r="W21" s="863">
        <f>W23+W28+W40+W41+W42</f>
        <v>29108.799999999999</v>
      </c>
      <c r="X21" s="394">
        <f>X23+X28+X40+X41+X42</f>
        <v>29108.799999999999</v>
      </c>
      <c r="Y21" s="30">
        <f t="shared" si="29"/>
        <v>29108.799999999999</v>
      </c>
      <c r="Z21" s="565">
        <f>Z23+Z28+Z40+Z41+Z42</f>
        <v>0</v>
      </c>
      <c r="AA21" s="972">
        <f>AA23+AA28+AA40+AA41+AA42</f>
        <v>18209.7</v>
      </c>
      <c r="AB21" s="372">
        <f t="shared" si="9"/>
        <v>18209.7</v>
      </c>
      <c r="AC21" s="30">
        <f>AC23+AC28+AC40+AC41+AC42</f>
        <v>0</v>
      </c>
      <c r="AD21" s="30">
        <f t="shared" si="19"/>
        <v>-10899.099999999999</v>
      </c>
      <c r="AE21" s="30">
        <f t="shared" si="10"/>
        <v>62.557370966855387</v>
      </c>
      <c r="AF21" s="910">
        <f>AF23+AF28+AF40+AF41+AF42</f>
        <v>14487.9</v>
      </c>
      <c r="AG21" s="30">
        <f>AA21-AF21</f>
        <v>3721.8000000000011</v>
      </c>
      <c r="AH21" s="152">
        <f>IF(AF21&lt;&gt;0,IF(AA21/AF21*100&lt;0,"&lt;0",IF(AA21/AF21*100&gt;200,"&gt;200",AA21/AF21*100))," ")</f>
        <v>125.68902325388774</v>
      </c>
      <c r="AI21" s="151"/>
      <c r="AJ21" s="372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87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2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42"/>
      <c r="AW21" s="30">
        <f>AS21-AV21</f>
        <v>0</v>
      </c>
      <c r="AX21" s="477" t="str">
        <f t="shared" si="13"/>
        <v xml:space="preserve"> </v>
      </c>
      <c r="AY21" s="151">
        <f>AY23+AY28+AY40+AY41+AY42</f>
        <v>710.8</v>
      </c>
      <c r="AZ21" s="372">
        <f>AZ23+AZ28+AZ40+AZ41+AZ42</f>
        <v>710</v>
      </c>
      <c r="BA21" s="372">
        <f t="shared" si="18"/>
        <v>710</v>
      </c>
      <c r="BB21" s="372">
        <f>BB23+BB28+BB40+BB41+BB42</f>
        <v>0</v>
      </c>
      <c r="BC21" s="30">
        <f>BC23+BC28+BC40+BC41+BC42</f>
        <v>456.8</v>
      </c>
      <c r="BD21" s="30">
        <f t="shared" si="14"/>
        <v>456.8</v>
      </c>
      <c r="BE21" s="30">
        <f>BE23+BE28+BE40+BE41+BE42</f>
        <v>0</v>
      </c>
      <c r="BF21" s="30">
        <f>BC21-AZ21</f>
        <v>-253.2</v>
      </c>
      <c r="BG21" s="30">
        <f>IF(AZ21&lt;&gt;0,IF(BC21/AZ21*100&lt;0,"&lt;0",IF(BC21/AZ21*100&gt;200,"&gt;200",BC21/AZ21*100))," ")</f>
        <v>64.338028169014081</v>
      </c>
      <c r="BH21" s="742">
        <f>BH23+BH28+BH40+BH41+BH42</f>
        <v>385.9</v>
      </c>
      <c r="BI21" s="30">
        <f>BC21-BH21</f>
        <v>70.900000000000034</v>
      </c>
      <c r="BJ21" s="152">
        <f t="shared" si="24"/>
        <v>118.37263539777145</v>
      </c>
      <c r="BL21" s="823">
        <f t="shared" si="15"/>
        <v>1293.5</v>
      </c>
      <c r="BM21" s="823">
        <f t="shared" si="16"/>
        <v>1216</v>
      </c>
      <c r="BN21" s="810">
        <v>1216</v>
      </c>
      <c r="BO21" s="810"/>
      <c r="BP21" s="810"/>
      <c r="BQ21" s="764">
        <v>77.5</v>
      </c>
    </row>
    <row r="22" spans="1:81" ht="16.5" customHeight="1" x14ac:dyDescent="0.25">
      <c r="A22" s="586" t="s">
        <v>4</v>
      </c>
      <c r="B22" s="587"/>
      <c r="C22" s="573"/>
      <c r="D22" s="372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828"/>
      <c r="K22" s="32"/>
      <c r="L22" s="210"/>
      <c r="M22" s="539"/>
      <c r="N22" s="372"/>
      <c r="O22" s="30"/>
      <c r="P22" s="30"/>
      <c r="Q22" s="30"/>
      <c r="R22" s="30"/>
      <c r="S22" s="30"/>
      <c r="T22" s="828"/>
      <c r="U22" s="78"/>
      <c r="V22" s="717"/>
      <c r="W22" s="863"/>
      <c r="X22" s="394"/>
      <c r="Y22" s="30"/>
      <c r="Z22" s="565"/>
      <c r="AA22" s="972"/>
      <c r="AB22" s="372"/>
      <c r="AC22" s="30"/>
      <c r="AD22" s="30">
        <f t="shared" si="19"/>
        <v>0</v>
      </c>
      <c r="AE22" s="30" t="str">
        <f t="shared" si="10"/>
        <v xml:space="preserve"> </v>
      </c>
      <c r="AF22" s="910"/>
      <c r="AG22" s="30"/>
      <c r="AH22" s="152"/>
      <c r="AI22" s="151"/>
      <c r="AJ22" s="372"/>
      <c r="AK22" s="30"/>
      <c r="AL22" s="30"/>
      <c r="AM22" s="30"/>
      <c r="AN22" s="787"/>
      <c r="AO22" s="30"/>
      <c r="AP22" s="148" t="str">
        <f t="shared" si="11"/>
        <v xml:space="preserve"> </v>
      </c>
      <c r="AQ22" s="151"/>
      <c r="AR22" s="372"/>
      <c r="AS22" s="30"/>
      <c r="AT22" s="30"/>
      <c r="AU22" s="199" t="str">
        <f t="shared" si="12"/>
        <v xml:space="preserve"> </v>
      </c>
      <c r="AV22" s="742"/>
      <c r="AW22" s="30"/>
      <c r="AX22" s="473" t="str">
        <f t="shared" si="13"/>
        <v xml:space="preserve"> </v>
      </c>
      <c r="AY22" s="554"/>
      <c r="AZ22" s="372"/>
      <c r="BA22" s="372">
        <f t="shared" si="18"/>
        <v>0</v>
      </c>
      <c r="BB22" s="372"/>
      <c r="BC22" s="30"/>
      <c r="BD22" s="30"/>
      <c r="BE22" s="30"/>
      <c r="BF22" s="30"/>
      <c r="BG22" s="30"/>
      <c r="BH22" s="742"/>
      <c r="BI22" s="30"/>
      <c r="BJ22" s="152"/>
      <c r="BL22" s="823">
        <f t="shared" si="15"/>
        <v>0</v>
      </c>
      <c r="BM22" s="823">
        <f t="shared" si="16"/>
        <v>0</v>
      </c>
      <c r="BN22" s="810"/>
      <c r="BO22" s="810">
        <v>0</v>
      </c>
      <c r="BP22" s="810">
        <v>0</v>
      </c>
      <c r="BQ22" s="810"/>
    </row>
    <row r="23" spans="1:81" s="6" customFormat="1" ht="34.5" customHeight="1" x14ac:dyDescent="0.25">
      <c r="A23" s="597" t="s">
        <v>14</v>
      </c>
      <c r="B23" s="598" t="s">
        <v>37</v>
      </c>
      <c r="C23" s="448">
        <f>M23+AY23</f>
        <v>20791.3</v>
      </c>
      <c r="D23" s="448">
        <f>N23+AZ23</f>
        <v>20786.5</v>
      </c>
      <c r="E23" s="38">
        <f>O23+BC23</f>
        <v>13510.6</v>
      </c>
      <c r="F23" s="38">
        <f>AB23+AK23+AS23+BD23</f>
        <v>13510.6</v>
      </c>
      <c r="G23" s="38">
        <f>Q23+BE23</f>
        <v>0</v>
      </c>
      <c r="H23" s="38">
        <f t="shared" si="3"/>
        <v>-7275.9</v>
      </c>
      <c r="I23" s="38">
        <f t="shared" si="4"/>
        <v>64.996993240805338</v>
      </c>
      <c r="J23" s="830">
        <f>T23+BH23</f>
        <v>10416.4</v>
      </c>
      <c r="K23" s="39">
        <f t="shared" si="5"/>
        <v>3094.2000000000007</v>
      </c>
      <c r="L23" s="212">
        <f t="shared" si="6"/>
        <v>129.70508045005954</v>
      </c>
      <c r="M23" s="448">
        <f>W23+AI23+AQ23</f>
        <v>20686.099999999999</v>
      </c>
      <c r="N23" s="448">
        <f>X23+AJ23+AR23</f>
        <v>20686.099999999999</v>
      </c>
      <c r="O23" s="38">
        <f t="shared" si="17"/>
        <v>13456.6</v>
      </c>
      <c r="P23" s="38">
        <f t="shared" si="7"/>
        <v>13456.6</v>
      </c>
      <c r="Q23" s="38">
        <f t="shared" si="8"/>
        <v>0</v>
      </c>
      <c r="R23" s="38">
        <f t="shared" si="0"/>
        <v>-7229.4999999999982</v>
      </c>
      <c r="S23" s="38">
        <f t="shared" si="1"/>
        <v>65.051411334180926</v>
      </c>
      <c r="T23" s="830">
        <f>AF23+AN23+AV23</f>
        <v>10370.9</v>
      </c>
      <c r="U23" s="80">
        <f t="shared" ref="U23:U73" si="30">O23-T23</f>
        <v>3085.7000000000007</v>
      </c>
      <c r="V23" s="719">
        <f>IF(T23&lt;&gt;0,IF(O23/T23*100&lt;0,"&lt;0",IF(O23/T23*100&gt;200,"&gt;200",O23/T23*100))," ")</f>
        <v>129.75344473478677</v>
      </c>
      <c r="W23" s="867">
        <f>SUM(W25:W27)</f>
        <v>20686.099999999999</v>
      </c>
      <c r="X23" s="509">
        <f>SUM(X25:X27)</f>
        <v>20686.099999999999</v>
      </c>
      <c r="Y23" s="38">
        <f t="shared" si="29"/>
        <v>20686.099999999999</v>
      </c>
      <c r="Z23" s="946">
        <f>SUM(Z25:Z27)</f>
        <v>0</v>
      </c>
      <c r="AA23" s="975">
        <f>SUM(AA25:AA27)</f>
        <v>13456.6</v>
      </c>
      <c r="AB23" s="448">
        <f t="shared" si="9"/>
        <v>13456.6</v>
      </c>
      <c r="AC23" s="38">
        <f>SUM(AC25:AC27)</f>
        <v>0</v>
      </c>
      <c r="AD23" s="38">
        <f t="shared" si="19"/>
        <v>-7229.4999999999982</v>
      </c>
      <c r="AE23" s="38">
        <f t="shared" si="10"/>
        <v>65.051411334180926</v>
      </c>
      <c r="AF23" s="913">
        <f>SUM(AF25:AF27)</f>
        <v>10370.9</v>
      </c>
      <c r="AG23" s="38">
        <f>AA23-AF23</f>
        <v>3085.7000000000007</v>
      </c>
      <c r="AH23" s="157">
        <f>IF(AF23&lt;&gt;0,IF(AA23/AF23*100&lt;0,"&lt;0",IF(AA23/AF23*100&gt;200,"&gt;200",AA23/AF23*100))," ")</f>
        <v>129.75344473478677</v>
      </c>
      <c r="AI23" s="156"/>
      <c r="AJ23" s="448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90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48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44">
        <f>SUM(AV25:AV27)</f>
        <v>0</v>
      </c>
      <c r="AW23" s="38">
        <f>AS23-AV23</f>
        <v>0</v>
      </c>
      <c r="AX23" s="478" t="str">
        <f t="shared" si="13"/>
        <v xml:space="preserve"> </v>
      </c>
      <c r="AY23" s="448">
        <f>SUM(AY25:AY27)</f>
        <v>105.2</v>
      </c>
      <c r="AZ23" s="448">
        <f>SUM(AZ25:AZ27)</f>
        <v>100.4</v>
      </c>
      <c r="BA23" s="448">
        <f t="shared" si="18"/>
        <v>100.4</v>
      </c>
      <c r="BB23" s="448">
        <f>SUM(BB25:BB27)</f>
        <v>0</v>
      </c>
      <c r="BC23" s="38">
        <f>SUM(BC25:BC27)</f>
        <v>54</v>
      </c>
      <c r="BD23" s="38">
        <f t="shared" si="14"/>
        <v>54</v>
      </c>
      <c r="BE23" s="38">
        <f>SUM(BE25:BE27)</f>
        <v>0</v>
      </c>
      <c r="BF23" s="38">
        <f>SUM(BF25:BF27)</f>
        <v>-46.400000000000006</v>
      </c>
      <c r="BG23" s="38">
        <f>IF(AZ23&lt;&gt;0,IF(BC23/AZ23*100&lt;0,"&lt;0",IF(BC23/AZ23*100&gt;200,"&gt;200",BC23/AZ23*100))," ")</f>
        <v>53.784860557768923</v>
      </c>
      <c r="BH23" s="744">
        <f>SUM(BH25:BH27)</f>
        <v>45.5</v>
      </c>
      <c r="BI23" s="38">
        <f>BC23-BH23</f>
        <v>8.5</v>
      </c>
      <c r="BJ23" s="157">
        <f>IF(BH23&lt;&gt;0,IF(BC23/BH23*100&lt;0,"&lt;0",IF(BC23/BH23*100&gt;200,"&gt;200",BC23/BH23*100))," ")</f>
        <v>118.68131868131869</v>
      </c>
      <c r="BK23" s="2"/>
      <c r="BL23" s="823">
        <f t="shared" si="15"/>
        <v>917.49999999999989</v>
      </c>
      <c r="BM23" s="823">
        <f t="shared" si="16"/>
        <v>914.49999999999989</v>
      </c>
      <c r="BN23" s="810">
        <v>914.49999999999989</v>
      </c>
      <c r="BO23" s="811"/>
      <c r="BP23" s="811"/>
      <c r="BQ23" s="810">
        <v>3</v>
      </c>
    </row>
    <row r="24" spans="1:81" ht="23.25" customHeight="1" x14ac:dyDescent="0.25">
      <c r="A24" s="599" t="s">
        <v>11</v>
      </c>
      <c r="B24" s="587"/>
      <c r="C24" s="573"/>
      <c r="D24" s="372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831"/>
      <c r="K24" s="40"/>
      <c r="L24" s="213"/>
      <c r="M24" s="541"/>
      <c r="N24" s="372"/>
      <c r="O24" s="30"/>
      <c r="P24" s="30"/>
      <c r="Q24" s="30"/>
      <c r="R24" s="30"/>
      <c r="S24" s="30"/>
      <c r="T24" s="831"/>
      <c r="U24" s="81">
        <f t="shared" si="30"/>
        <v>0</v>
      </c>
      <c r="V24" s="720"/>
      <c r="W24" s="863"/>
      <c r="X24" s="394"/>
      <c r="Y24" s="30"/>
      <c r="Z24" s="565"/>
      <c r="AA24" s="972"/>
      <c r="AB24" s="372"/>
      <c r="AC24" s="30"/>
      <c r="AD24" s="30">
        <f t="shared" si="19"/>
        <v>0</v>
      </c>
      <c r="AE24" s="30" t="str">
        <f t="shared" si="10"/>
        <v xml:space="preserve"> </v>
      </c>
      <c r="AF24" s="910"/>
      <c r="AG24" s="30"/>
      <c r="AH24" s="152"/>
      <c r="AI24" s="151"/>
      <c r="AJ24" s="372"/>
      <c r="AK24" s="30"/>
      <c r="AL24" s="30"/>
      <c r="AM24" s="30"/>
      <c r="AN24" s="787"/>
      <c r="AO24" s="30"/>
      <c r="AP24" s="148" t="str">
        <f t="shared" si="11"/>
        <v xml:space="preserve"> </v>
      </c>
      <c r="AQ24" s="151"/>
      <c r="AR24" s="372"/>
      <c r="AS24" s="30"/>
      <c r="AT24" s="30"/>
      <c r="AU24" s="40" t="str">
        <f t="shared" si="12"/>
        <v xml:space="preserve"> </v>
      </c>
      <c r="AV24" s="742"/>
      <c r="AW24" s="30"/>
      <c r="AX24" s="479" t="str">
        <f t="shared" si="13"/>
        <v xml:space="preserve"> </v>
      </c>
      <c r="AY24" s="541"/>
      <c r="AZ24" s="372"/>
      <c r="BA24" s="372">
        <f t="shared" si="18"/>
        <v>0</v>
      </c>
      <c r="BB24" s="372"/>
      <c r="BC24" s="30"/>
      <c r="BD24" s="30"/>
      <c r="BE24" s="30"/>
      <c r="BF24" s="30"/>
      <c r="BG24" s="30"/>
      <c r="BH24" s="742"/>
      <c r="BI24" s="30"/>
      <c r="BJ24" s="152"/>
      <c r="BL24" s="823">
        <f t="shared" si="15"/>
        <v>0</v>
      </c>
      <c r="BM24" s="823">
        <f t="shared" si="16"/>
        <v>0</v>
      </c>
      <c r="BN24" s="811"/>
      <c r="BO24" s="810"/>
      <c r="BP24" s="810"/>
      <c r="BQ24" s="810"/>
    </row>
    <row r="25" spans="1:81" ht="30.75" customHeight="1" x14ac:dyDescent="0.25">
      <c r="A25" s="600" t="s">
        <v>39</v>
      </c>
      <c r="B25" s="587">
        <v>11411</v>
      </c>
      <c r="C25" s="372">
        <f t="shared" ref="C25:D28" si="31">M25+AY25</f>
        <v>8020.3</v>
      </c>
      <c r="D25" s="372">
        <f t="shared" si="31"/>
        <v>8015.5</v>
      </c>
      <c r="E25" s="30">
        <f>O25+BC25</f>
        <v>4782.6000000000004</v>
      </c>
      <c r="F25" s="30">
        <f t="shared" ref="F25:F69" si="32">AB25+AK25+AS25+BD25</f>
        <v>4782.6000000000004</v>
      </c>
      <c r="G25" s="30">
        <f t="shared" ref="G25:G67" si="33">Q25+BE25</f>
        <v>0</v>
      </c>
      <c r="H25" s="30">
        <f t="shared" si="3"/>
        <v>-3232.8999999999996</v>
      </c>
      <c r="I25" s="30">
        <f t="shared" si="4"/>
        <v>59.66689539018153</v>
      </c>
      <c r="J25" s="832">
        <f t="shared" ref="J25:J31" si="34">T25+BH25</f>
        <v>4129.6000000000004</v>
      </c>
      <c r="K25" s="41">
        <f t="shared" si="5"/>
        <v>653</v>
      </c>
      <c r="L25" s="214">
        <f t="shared" si="6"/>
        <v>115.81266950794267</v>
      </c>
      <c r="M25" s="372">
        <f t="shared" ref="M25:N28" si="35">W25+AI25+AQ25</f>
        <v>7915.1</v>
      </c>
      <c r="N25" s="372">
        <f t="shared" si="35"/>
        <v>7915.1</v>
      </c>
      <c r="O25" s="30">
        <f t="shared" si="17"/>
        <v>4728.6000000000004</v>
      </c>
      <c r="P25" s="30">
        <f t="shared" si="7"/>
        <v>4728.6000000000004</v>
      </c>
      <c r="Q25" s="30">
        <f t="shared" si="8"/>
        <v>0</v>
      </c>
      <c r="R25" s="30">
        <f t="shared" si="0"/>
        <v>-3186.5</v>
      </c>
      <c r="S25" s="30">
        <f t="shared" si="1"/>
        <v>59.741506740281238</v>
      </c>
      <c r="T25" s="832">
        <f>AF25+AN25+AV25</f>
        <v>4084.1</v>
      </c>
      <c r="U25" s="82">
        <f t="shared" si="30"/>
        <v>644.50000000000045</v>
      </c>
      <c r="V25" s="721">
        <f>IF(T25&lt;&gt;0,IF(O25/T25*100&lt;0,"&lt;0",IF(O25/T25*100&gt;200,"&gt;200",O25/T25*100))," ")</f>
        <v>115.78071056046622</v>
      </c>
      <c r="W25" s="863">
        <v>7915.1</v>
      </c>
      <c r="X25" s="394">
        <v>7915.1</v>
      </c>
      <c r="Y25" s="30">
        <f>X25-Z25</f>
        <v>7915.1</v>
      </c>
      <c r="Z25" s="565"/>
      <c r="AA25" s="972">
        <v>4728.6000000000004</v>
      </c>
      <c r="AB25" s="372">
        <f t="shared" si="9"/>
        <v>4728.6000000000004</v>
      </c>
      <c r="AC25" s="30"/>
      <c r="AD25" s="30">
        <f t="shared" si="19"/>
        <v>-3186.5</v>
      </c>
      <c r="AE25" s="30">
        <f t="shared" si="10"/>
        <v>59.741506740281238</v>
      </c>
      <c r="AF25" s="910">
        <v>4084.1</v>
      </c>
      <c r="AG25" s="30">
        <f>AA25-AF25</f>
        <v>644.50000000000045</v>
      </c>
      <c r="AH25" s="152">
        <f>IF(AF25&lt;&gt;0,IF(AA25/AF25*100&lt;0,"&lt;0",IF(AA25/AF25*100&gt;200,"&gt;200",AA25/AF25*100))," ")</f>
        <v>115.78071056046622</v>
      </c>
      <c r="AI25" s="151"/>
      <c r="AJ25" s="372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87"/>
      <c r="AO25" s="30">
        <f>AK25-AN25</f>
        <v>0</v>
      </c>
      <c r="AP25" s="148" t="str">
        <f t="shared" si="11"/>
        <v xml:space="preserve"> </v>
      </c>
      <c r="AQ25" s="151"/>
      <c r="AR25" s="372"/>
      <c r="AS25" s="30"/>
      <c r="AT25" s="30">
        <f>AS25-AR25</f>
        <v>0</v>
      </c>
      <c r="AU25" s="41" t="str">
        <f t="shared" si="12"/>
        <v xml:space="preserve"> </v>
      </c>
      <c r="AV25" s="742"/>
      <c r="AW25" s="30">
        <f>AS25-AV25</f>
        <v>0</v>
      </c>
      <c r="AX25" s="480" t="str">
        <f t="shared" si="13"/>
        <v xml:space="preserve"> </v>
      </c>
      <c r="AY25" s="542">
        <v>105.2</v>
      </c>
      <c r="AZ25" s="372">
        <v>100.4</v>
      </c>
      <c r="BA25" s="372">
        <f t="shared" si="18"/>
        <v>100.4</v>
      </c>
      <c r="BB25" s="372"/>
      <c r="BC25" s="30">
        <v>54</v>
      </c>
      <c r="BD25" s="30">
        <f t="shared" si="14"/>
        <v>54</v>
      </c>
      <c r="BE25" s="30"/>
      <c r="BF25" s="30">
        <f>BC25-AZ25</f>
        <v>-46.400000000000006</v>
      </c>
      <c r="BG25" s="30">
        <f>IF(AZ25&lt;&gt;0,IF(BC25/AZ25*100&lt;0,"&lt;0",IF(BC25/AZ25*100&gt;200,"&gt;200",BC25/AZ25*100))," ")</f>
        <v>53.784860557768923</v>
      </c>
      <c r="BH25" s="742">
        <v>45.5</v>
      </c>
      <c r="BI25" s="30">
        <f>BC25-BH25</f>
        <v>8.5</v>
      </c>
      <c r="BJ25" s="152">
        <f>IF(BH25&lt;&gt;0,IF(BC25/BH25*100&lt;0,"&lt;0",IF(BC25/BH25*100&gt;200,"&gt;200",BC25/BH25*100))," ")</f>
        <v>118.68131868131869</v>
      </c>
      <c r="BL25" s="823">
        <f t="shared" si="15"/>
        <v>417.3</v>
      </c>
      <c r="BM25" s="823">
        <f t="shared" si="16"/>
        <v>414.3</v>
      </c>
      <c r="BN25" s="810">
        <v>414.3</v>
      </c>
      <c r="BO25" s="810"/>
      <c r="BP25" s="810"/>
      <c r="BQ25" s="811">
        <v>3</v>
      </c>
    </row>
    <row r="26" spans="1:81" ht="23.25" customHeight="1" x14ac:dyDescent="0.25">
      <c r="A26" s="600" t="s">
        <v>15</v>
      </c>
      <c r="B26" s="587">
        <v>11412</v>
      </c>
      <c r="C26" s="372">
        <f t="shared" si="31"/>
        <v>16407</v>
      </c>
      <c r="D26" s="372">
        <f t="shared" si="31"/>
        <v>16407</v>
      </c>
      <c r="E26" s="30">
        <f>O26+BC26</f>
        <v>10261.799999999999</v>
      </c>
      <c r="F26" s="30">
        <f t="shared" si="32"/>
        <v>10261.799999999999</v>
      </c>
      <c r="G26" s="30">
        <f t="shared" si="33"/>
        <v>0</v>
      </c>
      <c r="H26" s="30">
        <f t="shared" si="3"/>
        <v>-6145.2000000000007</v>
      </c>
      <c r="I26" s="30">
        <f t="shared" si="4"/>
        <v>62.545255074053749</v>
      </c>
      <c r="J26" s="832">
        <f t="shared" si="34"/>
        <v>7907</v>
      </c>
      <c r="K26" s="41">
        <f t="shared" si="5"/>
        <v>2354.7999999999993</v>
      </c>
      <c r="L26" s="214">
        <f t="shared" si="6"/>
        <v>129.78120652586315</v>
      </c>
      <c r="M26" s="372">
        <f t="shared" si="35"/>
        <v>16407</v>
      </c>
      <c r="N26" s="372">
        <f t="shared" si="35"/>
        <v>16407</v>
      </c>
      <c r="O26" s="30">
        <f t="shared" si="17"/>
        <v>10261.799999999999</v>
      </c>
      <c r="P26" s="30">
        <f t="shared" si="7"/>
        <v>10261.799999999999</v>
      </c>
      <c r="Q26" s="30">
        <f t="shared" si="8"/>
        <v>0</v>
      </c>
      <c r="R26" s="30">
        <f t="shared" si="0"/>
        <v>-6145.2000000000007</v>
      </c>
      <c r="S26" s="30">
        <f t="shared" si="1"/>
        <v>62.545255074053749</v>
      </c>
      <c r="T26" s="832">
        <f>AF26+AN26+AV26</f>
        <v>7907</v>
      </c>
      <c r="U26" s="82">
        <f t="shared" si="30"/>
        <v>2354.7999999999993</v>
      </c>
      <c r="V26" s="721">
        <f>IF(T26&lt;&gt;0,IF(O26/T26*100&lt;0,"&lt;0",IF(O26/T26*100&gt;200,"&gt;200",O26/T26*100))," ")</f>
        <v>129.78120652586315</v>
      </c>
      <c r="W26" s="863">
        <v>16407</v>
      </c>
      <c r="X26" s="394">
        <v>16407</v>
      </c>
      <c r="Y26" s="30">
        <f>X26-Z26</f>
        <v>16407</v>
      </c>
      <c r="Z26" s="565"/>
      <c r="AA26" s="972">
        <v>10261.799999999999</v>
      </c>
      <c r="AB26" s="372">
        <f t="shared" si="9"/>
        <v>10261.799999999999</v>
      </c>
      <c r="AC26" s="30"/>
      <c r="AD26" s="30">
        <f t="shared" si="19"/>
        <v>-6145.2000000000007</v>
      </c>
      <c r="AE26" s="30">
        <f t="shared" si="10"/>
        <v>62.545255074053749</v>
      </c>
      <c r="AF26" s="910">
        <v>7907</v>
      </c>
      <c r="AG26" s="30">
        <f>AA26-AF26</f>
        <v>2354.7999999999993</v>
      </c>
      <c r="AH26" s="152">
        <f>IF(AF26&lt;&gt;0,IF(AA26/AF26*100&lt;0,"&lt;0",IF(AA26/AF26*100&gt;200,"&gt;200",AA26/AF26*100))," ")</f>
        <v>129.78120652586315</v>
      </c>
      <c r="AI26" s="151"/>
      <c r="AJ26" s="372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87"/>
      <c r="AO26" s="30">
        <f>AK26-AN26</f>
        <v>0</v>
      </c>
      <c r="AP26" s="148" t="str">
        <f t="shared" si="11"/>
        <v xml:space="preserve"> </v>
      </c>
      <c r="AQ26" s="151"/>
      <c r="AR26" s="372"/>
      <c r="AS26" s="30"/>
      <c r="AT26" s="30">
        <f>AS26-AR26</f>
        <v>0</v>
      </c>
      <c r="AU26" s="41" t="str">
        <f t="shared" si="12"/>
        <v xml:space="preserve"> </v>
      </c>
      <c r="AV26" s="742"/>
      <c r="AW26" s="30">
        <f>AS26-AV26</f>
        <v>0</v>
      </c>
      <c r="AX26" s="480" t="str">
        <f t="shared" si="13"/>
        <v xml:space="preserve"> </v>
      </c>
      <c r="AY26" s="542"/>
      <c r="AZ26" s="372"/>
      <c r="BA26" s="372">
        <f t="shared" si="18"/>
        <v>0</v>
      </c>
      <c r="BB26" s="372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42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823">
        <f t="shared" si="15"/>
        <v>514.29999999999995</v>
      </c>
      <c r="BM26" s="823">
        <f t="shared" si="16"/>
        <v>514.29999999999995</v>
      </c>
      <c r="BN26" s="810">
        <v>514.29999999999995</v>
      </c>
      <c r="BO26" s="810"/>
      <c r="BP26" s="810"/>
      <c r="BQ26" s="810"/>
    </row>
    <row r="27" spans="1:81" ht="23.25" customHeight="1" x14ac:dyDescent="0.25">
      <c r="A27" s="600" t="s">
        <v>16</v>
      </c>
      <c r="B27" s="587">
        <v>11413</v>
      </c>
      <c r="C27" s="372">
        <f t="shared" si="31"/>
        <v>-3636</v>
      </c>
      <c r="D27" s="372">
        <f t="shared" si="31"/>
        <v>-3636</v>
      </c>
      <c r="E27" s="30">
        <f>O27+BC27</f>
        <v>-1533.8</v>
      </c>
      <c r="F27" s="30">
        <f t="shared" si="32"/>
        <v>-1533.8</v>
      </c>
      <c r="G27" s="30">
        <f t="shared" si="33"/>
        <v>0</v>
      </c>
      <c r="H27" s="30">
        <f t="shared" si="3"/>
        <v>2102.1999999999998</v>
      </c>
      <c r="I27" s="30">
        <f t="shared" si="4"/>
        <v>42.18371837183718</v>
      </c>
      <c r="J27" s="832">
        <f t="shared" si="34"/>
        <v>-1620.2</v>
      </c>
      <c r="K27" s="41">
        <f t="shared" si="5"/>
        <v>86.400000000000091</v>
      </c>
      <c r="L27" s="214">
        <f t="shared" si="6"/>
        <v>94.667325021602267</v>
      </c>
      <c r="M27" s="372">
        <f t="shared" si="35"/>
        <v>-3636</v>
      </c>
      <c r="N27" s="372">
        <f t="shared" si="35"/>
        <v>-3636</v>
      </c>
      <c r="O27" s="30">
        <f t="shared" si="17"/>
        <v>-1533.8</v>
      </c>
      <c r="P27" s="30">
        <f t="shared" si="7"/>
        <v>-1533.8</v>
      </c>
      <c r="Q27" s="30">
        <f t="shared" si="8"/>
        <v>0</v>
      </c>
      <c r="R27" s="30">
        <f t="shared" si="0"/>
        <v>2102.1999999999998</v>
      </c>
      <c r="S27" s="30">
        <f t="shared" si="1"/>
        <v>42.18371837183718</v>
      </c>
      <c r="T27" s="832">
        <f>AF27+AN27+AV27</f>
        <v>-1620.2</v>
      </c>
      <c r="U27" s="82">
        <f t="shared" si="30"/>
        <v>86.400000000000091</v>
      </c>
      <c r="V27" s="721">
        <f>IF(T27&lt;&gt;0,IF(O27/T27*100&lt;0,"&lt;0",IF(O27/T27*100&gt;200,"&gt;200",O27/T27*100))," ")</f>
        <v>94.667325021602267</v>
      </c>
      <c r="W27" s="863">
        <v>-3636</v>
      </c>
      <c r="X27" s="394">
        <v>-3636</v>
      </c>
      <c r="Y27" s="30">
        <f>X27-Z27</f>
        <v>-3636</v>
      </c>
      <c r="Z27" s="565"/>
      <c r="AA27" s="972">
        <v>-1533.8</v>
      </c>
      <c r="AB27" s="372">
        <f t="shared" si="9"/>
        <v>-1533.8</v>
      </c>
      <c r="AC27" s="30"/>
      <c r="AD27" s="30">
        <f t="shared" si="19"/>
        <v>2102.1999999999998</v>
      </c>
      <c r="AE27" s="30">
        <f t="shared" si="10"/>
        <v>42.18371837183718</v>
      </c>
      <c r="AF27" s="910">
        <v>-1620.2</v>
      </c>
      <c r="AG27" s="30">
        <f>AA27-AF27</f>
        <v>86.400000000000091</v>
      </c>
      <c r="AH27" s="152">
        <f>IF(AF27&lt;&gt;0,IF(AA27/AF27*100&lt;0,"&lt;0",IF(AA27/AF27*100&gt;200,"&gt;200",AA27/AF27*100))," ")</f>
        <v>94.667325021602267</v>
      </c>
      <c r="AI27" s="151"/>
      <c r="AJ27" s="372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87"/>
      <c r="AO27" s="30">
        <f>AK27-AN27</f>
        <v>0</v>
      </c>
      <c r="AP27" s="148" t="str">
        <f t="shared" si="11"/>
        <v xml:space="preserve"> </v>
      </c>
      <c r="AQ27" s="151"/>
      <c r="AR27" s="372"/>
      <c r="AS27" s="30"/>
      <c r="AT27" s="30">
        <f>AS27-AR27</f>
        <v>0</v>
      </c>
      <c r="AU27" s="41" t="str">
        <f t="shared" si="12"/>
        <v xml:space="preserve"> </v>
      </c>
      <c r="AV27" s="742"/>
      <c r="AW27" s="30">
        <f>AS27-AV27</f>
        <v>0</v>
      </c>
      <c r="AX27" s="480" t="str">
        <f t="shared" si="13"/>
        <v xml:space="preserve"> </v>
      </c>
      <c r="AY27" s="542"/>
      <c r="AZ27" s="372"/>
      <c r="BA27" s="372">
        <f t="shared" si="18"/>
        <v>0</v>
      </c>
      <c r="BB27" s="372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42"/>
      <c r="BI27" s="30">
        <f t="shared" si="36"/>
        <v>0</v>
      </c>
      <c r="BJ27" s="152" t="str">
        <f t="shared" si="37"/>
        <v xml:space="preserve"> </v>
      </c>
      <c r="BL27" s="823">
        <f t="shared" si="15"/>
        <v>-14.1</v>
      </c>
      <c r="BM27" s="823">
        <f t="shared" si="16"/>
        <v>-14.1</v>
      </c>
      <c r="BN27" s="810">
        <v>-14.1</v>
      </c>
      <c r="BO27" s="810"/>
      <c r="BP27" s="810"/>
      <c r="BQ27" s="810"/>
    </row>
    <row r="28" spans="1:81" s="235" customFormat="1" ht="30.75" customHeight="1" x14ac:dyDescent="0.25">
      <c r="A28" s="597" t="s">
        <v>17</v>
      </c>
      <c r="B28" s="598" t="s">
        <v>273</v>
      </c>
      <c r="C28" s="448">
        <f t="shared" si="31"/>
        <v>7042.8</v>
      </c>
      <c r="D28" s="448">
        <f t="shared" si="31"/>
        <v>7042.8</v>
      </c>
      <c r="E28" s="38">
        <f>O28+BC28</f>
        <v>3885.1</v>
      </c>
      <c r="F28" s="38">
        <f t="shared" si="32"/>
        <v>3885.1</v>
      </c>
      <c r="G28" s="38">
        <f t="shared" si="33"/>
        <v>0</v>
      </c>
      <c r="H28" s="38">
        <f t="shared" si="3"/>
        <v>-3157.7000000000003</v>
      </c>
      <c r="I28" s="38">
        <f t="shared" si="4"/>
        <v>55.164139262793199</v>
      </c>
      <c r="J28" s="830">
        <f t="shared" si="34"/>
        <v>3324.7999999999997</v>
      </c>
      <c r="K28" s="39">
        <f t="shared" si="5"/>
        <v>560.30000000000018</v>
      </c>
      <c r="L28" s="212">
        <f t="shared" si="6"/>
        <v>116.85214148219443</v>
      </c>
      <c r="M28" s="448">
        <f t="shared" si="35"/>
        <v>7039.5</v>
      </c>
      <c r="N28" s="448">
        <f t="shared" si="35"/>
        <v>7039.5</v>
      </c>
      <c r="O28" s="38">
        <f t="shared" si="17"/>
        <v>3881.9</v>
      </c>
      <c r="P28" s="38">
        <f t="shared" si="7"/>
        <v>3881.9</v>
      </c>
      <c r="Q28" s="38">
        <f t="shared" si="8"/>
        <v>0</v>
      </c>
      <c r="R28" s="38">
        <f t="shared" si="0"/>
        <v>-3157.6</v>
      </c>
      <c r="S28" s="38">
        <f t="shared" si="1"/>
        <v>55.144541515732648</v>
      </c>
      <c r="T28" s="830">
        <f>AF28+AN28+AV28</f>
        <v>3322.6</v>
      </c>
      <c r="U28" s="80">
        <f t="shared" si="30"/>
        <v>559.30000000000018</v>
      </c>
      <c r="V28" s="719">
        <f>IF(T28&lt;&gt;0,IF(O28/T28*100&lt;0,"&lt;0",IF(O28/T28*100&gt;200,"&gt;200",O28/T28*100))," ")</f>
        <v>116.83320291338109</v>
      </c>
      <c r="W28" s="867">
        <f>W30+W31+W39</f>
        <v>7039.5</v>
      </c>
      <c r="X28" s="509">
        <f>X30+X31+X39</f>
        <v>7039.5</v>
      </c>
      <c r="Y28" s="38">
        <f>X28-Z28</f>
        <v>7039.5</v>
      </c>
      <c r="Z28" s="946">
        <f>Z30+Z31+Z39</f>
        <v>0</v>
      </c>
      <c r="AA28" s="975">
        <f>AA30+AA31+AA39</f>
        <v>3881.9</v>
      </c>
      <c r="AB28" s="448">
        <f t="shared" si="9"/>
        <v>3881.9</v>
      </c>
      <c r="AC28" s="38">
        <f>AC30+AC31+AC39</f>
        <v>0</v>
      </c>
      <c r="AD28" s="38">
        <f t="shared" si="19"/>
        <v>-3157.6</v>
      </c>
      <c r="AE28" s="38">
        <f t="shared" si="10"/>
        <v>55.144541515732648</v>
      </c>
      <c r="AF28" s="913">
        <f>AF30+AF31+AF39</f>
        <v>3322.6</v>
      </c>
      <c r="AG28" s="38">
        <f>AA28-AF28</f>
        <v>559.30000000000018</v>
      </c>
      <c r="AH28" s="157">
        <f>IF(AF28&lt;&gt;0,IF(AA28/AF28*100&lt;0,"&lt;0",IF(AA28/AF28*100&gt;200,"&gt;200",AA28/AF28*100))," ")</f>
        <v>116.83320291338109</v>
      </c>
      <c r="AI28" s="156"/>
      <c r="AJ28" s="448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90"/>
      <c r="AO28" s="38">
        <f>AK28-AN28</f>
        <v>0</v>
      </c>
      <c r="AP28" s="148" t="str">
        <f t="shared" si="11"/>
        <v xml:space="preserve"> </v>
      </c>
      <c r="AQ28" s="156"/>
      <c r="AR28" s="448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44"/>
      <c r="AW28" s="38">
        <f>AS28-AV28</f>
        <v>0</v>
      </c>
      <c r="AX28" s="478" t="str">
        <f t="shared" si="13"/>
        <v xml:space="preserve"> </v>
      </c>
      <c r="AY28" s="568">
        <f>AY30+AY31+AY39</f>
        <v>3.3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3.2</v>
      </c>
      <c r="BD28" s="38">
        <f t="shared" si="14"/>
        <v>3.2</v>
      </c>
      <c r="BE28" s="38">
        <f>BE30+BE31+BE39</f>
        <v>0</v>
      </c>
      <c r="BF28" s="38">
        <f>BC28-AZ28</f>
        <v>-9.9999999999999645E-2</v>
      </c>
      <c r="BG28" s="38">
        <f>IF(AZ28&lt;&gt;0,IF(BC28/AZ28*100&lt;0,"&lt;0",IF(BC28/AZ28*100&gt;200,"&gt;200",BC28/AZ28*100))," ")</f>
        <v>96.969696969696983</v>
      </c>
      <c r="BH28" s="744">
        <f>BH30+BH31+BH39</f>
        <v>2.2000000000000002</v>
      </c>
      <c r="BI28" s="30">
        <f t="shared" si="36"/>
        <v>1</v>
      </c>
      <c r="BJ28" s="152">
        <f t="shared" si="37"/>
        <v>145.45454545454547</v>
      </c>
      <c r="BK28" s="2"/>
      <c r="BL28" s="823">
        <f t="shared" si="15"/>
        <v>250.4</v>
      </c>
      <c r="BM28" s="823">
        <f t="shared" si="16"/>
        <v>250.4</v>
      </c>
      <c r="BN28" s="810">
        <v>250.4</v>
      </c>
      <c r="BO28" s="811"/>
      <c r="BP28" s="811"/>
      <c r="BQ28" s="810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99" t="s">
        <v>11</v>
      </c>
      <c r="B29" s="587"/>
      <c r="C29" s="573"/>
      <c r="D29" s="379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48">
        <f t="shared" si="34"/>
        <v>0</v>
      </c>
      <c r="K29" s="40"/>
      <c r="L29" s="855" t="str">
        <f t="shared" si="6"/>
        <v xml:space="preserve"> </v>
      </c>
      <c r="M29" s="541"/>
      <c r="N29" s="379"/>
      <c r="O29" s="36"/>
      <c r="P29" s="36"/>
      <c r="Q29" s="36"/>
      <c r="R29" s="36"/>
      <c r="S29" s="36"/>
      <c r="T29" s="831"/>
      <c r="U29" s="851">
        <f t="shared" si="30"/>
        <v>0</v>
      </c>
      <c r="V29" s="852" t="str">
        <f t="shared" ref="V29:V42" si="38">IF(T29&lt;&gt;0,IF(O29/T29*100&lt;0,"&lt;0",IF(O29/T29*100&gt;200,"&gt;200",O29/T29*100))," ")</f>
        <v xml:space="preserve"> </v>
      </c>
      <c r="W29" s="864"/>
      <c r="X29" s="519"/>
      <c r="Y29" s="30"/>
      <c r="Z29" s="943"/>
      <c r="AA29" s="976"/>
      <c r="AB29" s="379"/>
      <c r="AC29" s="36"/>
      <c r="AD29" s="36"/>
      <c r="AE29" s="36"/>
      <c r="AF29" s="911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9"/>
      <c r="AK29" s="36"/>
      <c r="AL29" s="36"/>
      <c r="AM29" s="36"/>
      <c r="AN29" s="788"/>
      <c r="AO29" s="36"/>
      <c r="AP29" s="148" t="str">
        <f t="shared" si="11"/>
        <v xml:space="preserve"> </v>
      </c>
      <c r="AQ29" s="153"/>
      <c r="AR29" s="379"/>
      <c r="AS29" s="36"/>
      <c r="AT29" s="36"/>
      <c r="AU29" s="40" t="str">
        <f t="shared" si="12"/>
        <v xml:space="preserve"> </v>
      </c>
      <c r="AV29" s="349"/>
      <c r="AW29" s="36"/>
      <c r="AX29" s="479" t="str">
        <f t="shared" si="13"/>
        <v xml:space="preserve"> </v>
      </c>
      <c r="AY29" s="541"/>
      <c r="AZ29" s="379"/>
      <c r="BA29" s="379">
        <f t="shared" si="18"/>
        <v>0</v>
      </c>
      <c r="BB29" s="379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823">
        <f t="shared" si="15"/>
        <v>0</v>
      </c>
      <c r="BM29" s="823">
        <f t="shared" si="16"/>
        <v>0</v>
      </c>
      <c r="BN29" s="811"/>
      <c r="BO29" s="810"/>
      <c r="BP29" s="810"/>
      <c r="BQ29" s="810"/>
    </row>
    <row r="30" spans="1:81" ht="28.5" customHeight="1" x14ac:dyDescent="0.25">
      <c r="A30" s="600" t="s">
        <v>278</v>
      </c>
      <c r="B30" s="587"/>
      <c r="C30" s="372">
        <f>M30+AY30</f>
        <v>611.59999999999991</v>
      </c>
      <c r="D30" s="372">
        <f>N30+AZ30</f>
        <v>611.59999999999991</v>
      </c>
      <c r="E30" s="30">
        <f t="shared" ref="E30:E43" si="42">O30+BC30</f>
        <v>446.09999999999997</v>
      </c>
      <c r="F30" s="30">
        <f t="shared" si="32"/>
        <v>446.09999999999997</v>
      </c>
      <c r="G30" s="30">
        <f t="shared" si="33"/>
        <v>0</v>
      </c>
      <c r="H30" s="30">
        <f t="shared" si="3"/>
        <v>-165.49999999999994</v>
      </c>
      <c r="I30" s="30">
        <f t="shared" si="4"/>
        <v>72.939829954218453</v>
      </c>
      <c r="J30" s="848">
        <f t="shared" si="34"/>
        <v>260.7</v>
      </c>
      <c r="K30" s="31">
        <f t="shared" si="5"/>
        <v>185.39999999999998</v>
      </c>
      <c r="L30" s="855">
        <f t="shared" si="6"/>
        <v>171.11622554660528</v>
      </c>
      <c r="M30" s="372">
        <f>W30+AI30+AQ30</f>
        <v>608.29999999999995</v>
      </c>
      <c r="N30" s="372">
        <f>X30+AJ30+AR30</f>
        <v>608.29999999999995</v>
      </c>
      <c r="O30" s="30">
        <f t="shared" si="17"/>
        <v>442.9</v>
      </c>
      <c r="P30" s="30">
        <f t="shared" si="7"/>
        <v>442.9</v>
      </c>
      <c r="Q30" s="30">
        <f t="shared" si="8"/>
        <v>0</v>
      </c>
      <c r="R30" s="30">
        <f t="shared" si="0"/>
        <v>-165.39999999999998</v>
      </c>
      <c r="S30" s="30">
        <f t="shared" si="1"/>
        <v>72.809469012000662</v>
      </c>
      <c r="T30" s="831">
        <f>AF30+AN30+AV30</f>
        <v>258.5</v>
      </c>
      <c r="U30" s="851">
        <f t="shared" si="30"/>
        <v>184.39999999999998</v>
      </c>
      <c r="V30" s="852">
        <f t="shared" si="38"/>
        <v>171.33462282398452</v>
      </c>
      <c r="W30" s="863">
        <v>608.29999999999995</v>
      </c>
      <c r="X30" s="394">
        <v>608.29999999999995</v>
      </c>
      <c r="Y30" s="30">
        <f>X30-Z30</f>
        <v>608.29999999999995</v>
      </c>
      <c r="Z30" s="565"/>
      <c r="AA30" s="972">
        <v>442.9</v>
      </c>
      <c r="AB30" s="379">
        <f t="shared" si="9"/>
        <v>442.9</v>
      </c>
      <c r="AC30" s="36"/>
      <c r="AD30" s="30">
        <f t="shared" si="19"/>
        <v>-165.39999999999998</v>
      </c>
      <c r="AE30" s="30">
        <f t="shared" si="10"/>
        <v>72.809469012000662</v>
      </c>
      <c r="AF30" s="910">
        <v>258.5</v>
      </c>
      <c r="AG30" s="36">
        <f>AA30-AF30</f>
        <v>184.39999999999998</v>
      </c>
      <c r="AH30" s="157">
        <f t="shared" si="39"/>
        <v>171.33462282398452</v>
      </c>
      <c r="AI30" s="153"/>
      <c r="AJ30" s="379"/>
      <c r="AK30" s="36"/>
      <c r="AL30" s="36"/>
      <c r="AM30" s="36"/>
      <c r="AN30" s="788"/>
      <c r="AO30" s="36"/>
      <c r="AP30" s="148" t="str">
        <f t="shared" si="11"/>
        <v xml:space="preserve"> </v>
      </c>
      <c r="AQ30" s="153"/>
      <c r="AR30" s="379"/>
      <c r="AS30" s="36"/>
      <c r="AT30" s="36"/>
      <c r="AU30" s="40"/>
      <c r="AV30" s="349"/>
      <c r="AW30" s="36"/>
      <c r="AX30" s="479"/>
      <c r="AY30" s="542">
        <v>3.3</v>
      </c>
      <c r="AZ30" s="372">
        <v>3.3</v>
      </c>
      <c r="BA30" s="372">
        <f t="shared" si="18"/>
        <v>3.3</v>
      </c>
      <c r="BB30" s="372"/>
      <c r="BC30" s="30">
        <v>3.2</v>
      </c>
      <c r="BD30" s="30">
        <f t="shared" si="14"/>
        <v>3.2</v>
      </c>
      <c r="BE30" s="30"/>
      <c r="BF30" s="30">
        <f t="shared" si="40"/>
        <v>-9.9999999999999645E-2</v>
      </c>
      <c r="BG30" s="30">
        <f t="shared" si="41"/>
        <v>96.969696969696983</v>
      </c>
      <c r="BH30" s="349">
        <v>2.2000000000000002</v>
      </c>
      <c r="BI30" s="30">
        <f t="shared" si="36"/>
        <v>1</v>
      </c>
      <c r="BJ30" s="152">
        <f t="shared" si="37"/>
        <v>145.45454545454547</v>
      </c>
      <c r="BL30" s="823">
        <f t="shared" si="15"/>
        <v>23.8</v>
      </c>
      <c r="BM30" s="823">
        <f t="shared" si="16"/>
        <v>23.8</v>
      </c>
      <c r="BN30" s="764">
        <v>23.8</v>
      </c>
      <c r="BO30" s="810"/>
      <c r="BP30" s="810"/>
      <c r="BQ30" s="811"/>
    </row>
    <row r="31" spans="1:81" ht="23.25" customHeight="1" x14ac:dyDescent="0.25">
      <c r="A31" s="600" t="s">
        <v>279</v>
      </c>
      <c r="B31" s="587"/>
      <c r="C31" s="372">
        <f>M31+AY31</f>
        <v>6446.2</v>
      </c>
      <c r="D31" s="372">
        <f>N31+AZ31</f>
        <v>6461.2</v>
      </c>
      <c r="E31" s="30">
        <f t="shared" si="42"/>
        <v>3462.9</v>
      </c>
      <c r="F31" s="30">
        <f t="shared" si="32"/>
        <v>3462.9</v>
      </c>
      <c r="G31" s="30">
        <f t="shared" si="33"/>
        <v>0</v>
      </c>
      <c r="H31" s="30">
        <f t="shared" si="3"/>
        <v>-2998.2999999999997</v>
      </c>
      <c r="I31" s="30">
        <f t="shared" si="4"/>
        <v>53.595307373243358</v>
      </c>
      <c r="J31" s="848">
        <f t="shared" si="34"/>
        <v>3066.9</v>
      </c>
      <c r="K31" s="31">
        <f t="shared" si="5"/>
        <v>396</v>
      </c>
      <c r="L31" s="855">
        <f t="shared" si="6"/>
        <v>112.912061038834</v>
      </c>
      <c r="M31" s="372">
        <f>W31+AI31+AQ31</f>
        <v>6446.2</v>
      </c>
      <c r="N31" s="372">
        <f>X31+AJ31+AR31</f>
        <v>6461.2</v>
      </c>
      <c r="O31" s="30">
        <f t="shared" si="17"/>
        <v>3462.9</v>
      </c>
      <c r="P31" s="30">
        <f t="shared" si="7"/>
        <v>3462.9</v>
      </c>
      <c r="Q31" s="30">
        <f t="shared" si="8"/>
        <v>0</v>
      </c>
      <c r="R31" s="30">
        <f t="shared" si="0"/>
        <v>-2998.2999999999997</v>
      </c>
      <c r="S31" s="30">
        <f t="shared" si="1"/>
        <v>53.595307373243358</v>
      </c>
      <c r="T31" s="831">
        <f t="shared" ref="T31:T42" si="43">AF31+AN31+AV31</f>
        <v>3066.9</v>
      </c>
      <c r="U31" s="851">
        <f t="shared" si="30"/>
        <v>396</v>
      </c>
      <c r="V31" s="852">
        <f t="shared" si="38"/>
        <v>112.912061038834</v>
      </c>
      <c r="W31" s="863">
        <v>6446.2</v>
      </c>
      <c r="X31" s="394">
        <v>6461.2</v>
      </c>
      <c r="Y31" s="30">
        <f t="shared" ref="Y31:Y39" si="44">X31-Z31</f>
        <v>6461.2</v>
      </c>
      <c r="Z31" s="565"/>
      <c r="AA31" s="972">
        <v>3462.9</v>
      </c>
      <c r="AB31" s="379">
        <f t="shared" si="9"/>
        <v>3462.9</v>
      </c>
      <c r="AC31" s="36"/>
      <c r="AD31" s="30">
        <f t="shared" si="19"/>
        <v>-2998.2999999999997</v>
      </c>
      <c r="AE31" s="30">
        <f t="shared" si="10"/>
        <v>53.595307373243358</v>
      </c>
      <c r="AF31" s="910">
        <v>3066.9</v>
      </c>
      <c r="AG31" s="36">
        <f t="shared" ref="AG31:AG38" si="45">AA31-AF31</f>
        <v>396</v>
      </c>
      <c r="AH31" s="157">
        <f t="shared" si="39"/>
        <v>112.912061038834</v>
      </c>
      <c r="AI31" s="153"/>
      <c r="AJ31" s="379"/>
      <c r="AK31" s="36"/>
      <c r="AL31" s="36"/>
      <c r="AM31" s="36"/>
      <c r="AN31" s="788"/>
      <c r="AO31" s="36"/>
      <c r="AP31" s="148" t="str">
        <f t="shared" si="11"/>
        <v xml:space="preserve"> </v>
      </c>
      <c r="AQ31" s="153"/>
      <c r="AR31" s="379"/>
      <c r="AS31" s="36"/>
      <c r="AT31" s="36"/>
      <c r="AU31" s="40"/>
      <c r="AV31" s="349"/>
      <c r="AW31" s="36"/>
      <c r="AX31" s="479"/>
      <c r="AY31" s="541"/>
      <c r="AZ31" s="372"/>
      <c r="BA31" s="372">
        <f t="shared" si="18"/>
        <v>0</v>
      </c>
      <c r="BB31" s="372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823">
        <f t="shared" si="15"/>
        <v>226.6</v>
      </c>
      <c r="BM31" s="823">
        <f t="shared" si="16"/>
        <v>226.6</v>
      </c>
      <c r="BN31" s="764">
        <v>226.6</v>
      </c>
      <c r="BO31" s="810"/>
      <c r="BP31" s="810"/>
      <c r="BQ31" s="810"/>
    </row>
    <row r="32" spans="1:81" ht="23.25" hidden="1" customHeight="1" x14ac:dyDescent="0.25">
      <c r="A32" s="600" t="s">
        <v>257</v>
      </c>
      <c r="B32" s="587">
        <v>11421</v>
      </c>
      <c r="C32" s="573"/>
      <c r="D32" s="372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831"/>
      <c r="K32" s="31">
        <f t="shared" si="5"/>
        <v>22</v>
      </c>
      <c r="L32" s="213"/>
      <c r="M32" s="541"/>
      <c r="N32" s="372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831">
        <f t="shared" si="43"/>
        <v>22</v>
      </c>
      <c r="U32" s="853"/>
      <c r="V32" s="852">
        <f t="shared" si="38"/>
        <v>100</v>
      </c>
      <c r="W32" s="863">
        <v>535.9</v>
      </c>
      <c r="X32" s="394">
        <v>535.9</v>
      </c>
      <c r="Y32" s="30">
        <f t="shared" si="44"/>
        <v>535.9</v>
      </c>
      <c r="Z32" s="565"/>
      <c r="AA32" s="972">
        <v>22</v>
      </c>
      <c r="AB32" s="379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910">
        <v>22</v>
      </c>
      <c r="AG32" s="36">
        <f t="shared" si="45"/>
        <v>0</v>
      </c>
      <c r="AH32" s="157">
        <f t="shared" si="39"/>
        <v>100</v>
      </c>
      <c r="AI32" s="153"/>
      <c r="AJ32" s="379"/>
      <c r="AK32" s="36"/>
      <c r="AL32" s="36"/>
      <c r="AM32" s="36"/>
      <c r="AN32" s="788"/>
      <c r="AO32" s="36"/>
      <c r="AP32" s="148" t="str">
        <f t="shared" si="11"/>
        <v xml:space="preserve"> </v>
      </c>
      <c r="AQ32" s="153"/>
      <c r="AR32" s="379"/>
      <c r="AS32" s="36"/>
      <c r="AT32" s="36"/>
      <c r="AU32" s="40"/>
      <c r="AV32" s="349"/>
      <c r="AW32" s="36"/>
      <c r="AX32" s="479"/>
      <c r="AY32" s="541"/>
      <c r="AZ32" s="372">
        <v>0.4</v>
      </c>
      <c r="BA32" s="372">
        <f t="shared" si="18"/>
        <v>0.4</v>
      </c>
      <c r="BB32" s="372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823">
        <f t="shared" si="15"/>
        <v>22</v>
      </c>
      <c r="BM32" s="823">
        <f t="shared" si="16"/>
        <v>22</v>
      </c>
      <c r="BN32" s="810">
        <v>22</v>
      </c>
      <c r="BO32" s="810"/>
      <c r="BP32" s="810"/>
      <c r="BQ32" s="810"/>
    </row>
    <row r="33" spans="1:81" ht="23.25" hidden="1" customHeight="1" x14ac:dyDescent="0.25">
      <c r="A33" s="600" t="s">
        <v>258</v>
      </c>
      <c r="B33" s="587">
        <v>11422</v>
      </c>
      <c r="C33" s="573"/>
      <c r="D33" s="372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831"/>
      <c r="K33" s="31">
        <f t="shared" si="5"/>
        <v>88</v>
      </c>
      <c r="L33" s="213"/>
      <c r="M33" s="541"/>
      <c r="N33" s="372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831">
        <f t="shared" si="43"/>
        <v>88</v>
      </c>
      <c r="U33" s="853"/>
      <c r="V33" s="852">
        <f t="shared" si="38"/>
        <v>100</v>
      </c>
      <c r="W33" s="863">
        <v>1326</v>
      </c>
      <c r="X33" s="394">
        <v>1326</v>
      </c>
      <c r="Y33" s="30">
        <f t="shared" si="44"/>
        <v>1326</v>
      </c>
      <c r="Z33" s="565"/>
      <c r="AA33" s="972">
        <v>88</v>
      </c>
      <c r="AB33" s="379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910">
        <v>88</v>
      </c>
      <c r="AG33" s="36">
        <f t="shared" si="45"/>
        <v>0</v>
      </c>
      <c r="AH33" s="157">
        <f t="shared" si="39"/>
        <v>100</v>
      </c>
      <c r="AI33" s="153"/>
      <c r="AJ33" s="379"/>
      <c r="AK33" s="36"/>
      <c r="AL33" s="36"/>
      <c r="AM33" s="36"/>
      <c r="AN33" s="788"/>
      <c r="AO33" s="36"/>
      <c r="AP33" s="148" t="str">
        <f t="shared" si="11"/>
        <v xml:space="preserve"> </v>
      </c>
      <c r="AQ33" s="153"/>
      <c r="AR33" s="379"/>
      <c r="AS33" s="36"/>
      <c r="AT33" s="36"/>
      <c r="AU33" s="40"/>
      <c r="AV33" s="349"/>
      <c r="AW33" s="36"/>
      <c r="AX33" s="479"/>
      <c r="AY33" s="541"/>
      <c r="AZ33" s="372"/>
      <c r="BA33" s="372">
        <f t="shared" si="18"/>
        <v>0</v>
      </c>
      <c r="BB33" s="372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823">
        <f t="shared" si="15"/>
        <v>88</v>
      </c>
      <c r="BM33" s="823">
        <f t="shared" si="16"/>
        <v>88</v>
      </c>
      <c r="BN33" s="810">
        <v>88</v>
      </c>
      <c r="BO33" s="810"/>
      <c r="BP33" s="810"/>
      <c r="BQ33" s="810"/>
    </row>
    <row r="34" spans="1:81" ht="23.25" hidden="1" customHeight="1" x14ac:dyDescent="0.25">
      <c r="A34" s="600" t="s">
        <v>259</v>
      </c>
      <c r="B34" s="587">
        <v>11423</v>
      </c>
      <c r="C34" s="573"/>
      <c r="D34" s="372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831"/>
      <c r="K34" s="31">
        <f t="shared" si="5"/>
        <v>34.4</v>
      </c>
      <c r="L34" s="213"/>
      <c r="M34" s="541"/>
      <c r="N34" s="372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831">
        <f t="shared" si="43"/>
        <v>34.4</v>
      </c>
      <c r="U34" s="853"/>
      <c r="V34" s="852">
        <f t="shared" si="38"/>
        <v>100</v>
      </c>
      <c r="W34" s="863">
        <v>585</v>
      </c>
      <c r="X34" s="394">
        <v>585</v>
      </c>
      <c r="Y34" s="30">
        <f t="shared" si="44"/>
        <v>585</v>
      </c>
      <c r="Z34" s="565"/>
      <c r="AA34" s="972">
        <v>34.4</v>
      </c>
      <c r="AB34" s="379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910">
        <v>34.4</v>
      </c>
      <c r="AG34" s="36">
        <f t="shared" si="45"/>
        <v>0</v>
      </c>
      <c r="AH34" s="157">
        <f t="shared" si="39"/>
        <v>100</v>
      </c>
      <c r="AI34" s="153"/>
      <c r="AJ34" s="379"/>
      <c r="AK34" s="36"/>
      <c r="AL34" s="36"/>
      <c r="AM34" s="36"/>
      <c r="AN34" s="788"/>
      <c r="AO34" s="36"/>
      <c r="AP34" s="148" t="str">
        <f t="shared" si="11"/>
        <v xml:space="preserve"> </v>
      </c>
      <c r="AQ34" s="153"/>
      <c r="AR34" s="379"/>
      <c r="AS34" s="36"/>
      <c r="AT34" s="36"/>
      <c r="AU34" s="40"/>
      <c r="AV34" s="349"/>
      <c r="AW34" s="36"/>
      <c r="AX34" s="479"/>
      <c r="AY34" s="541"/>
      <c r="AZ34" s="372"/>
      <c r="BA34" s="372">
        <f t="shared" si="18"/>
        <v>0</v>
      </c>
      <c r="BB34" s="372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823">
        <f t="shared" si="15"/>
        <v>34.4</v>
      </c>
      <c r="BM34" s="823">
        <f t="shared" si="16"/>
        <v>34.4</v>
      </c>
      <c r="BN34" s="810">
        <v>34.4</v>
      </c>
      <c r="BO34" s="810"/>
      <c r="BP34" s="810"/>
      <c r="BQ34" s="810"/>
    </row>
    <row r="35" spans="1:81" ht="23.25" hidden="1" customHeight="1" x14ac:dyDescent="0.25">
      <c r="A35" s="600" t="s">
        <v>260</v>
      </c>
      <c r="B35" s="587">
        <v>11424</v>
      </c>
      <c r="C35" s="573"/>
      <c r="D35" s="372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831"/>
      <c r="K35" s="31">
        <f t="shared" si="5"/>
        <v>91.1</v>
      </c>
      <c r="L35" s="213"/>
      <c r="M35" s="541"/>
      <c r="N35" s="372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831">
        <f t="shared" si="43"/>
        <v>91.1</v>
      </c>
      <c r="U35" s="853"/>
      <c r="V35" s="852">
        <f t="shared" si="38"/>
        <v>100</v>
      </c>
      <c r="W35" s="863">
        <v>1427</v>
      </c>
      <c r="X35" s="394">
        <v>1427</v>
      </c>
      <c r="Y35" s="30">
        <f t="shared" si="44"/>
        <v>1427</v>
      </c>
      <c r="Z35" s="565"/>
      <c r="AA35" s="972">
        <v>91.1</v>
      </c>
      <c r="AB35" s="379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910">
        <v>91.1</v>
      </c>
      <c r="AG35" s="36">
        <f t="shared" si="45"/>
        <v>0</v>
      </c>
      <c r="AH35" s="157">
        <f t="shared" si="39"/>
        <v>100</v>
      </c>
      <c r="AI35" s="153"/>
      <c r="AJ35" s="379"/>
      <c r="AK35" s="36"/>
      <c r="AL35" s="36"/>
      <c r="AM35" s="36"/>
      <c r="AN35" s="788"/>
      <c r="AO35" s="36"/>
      <c r="AP35" s="148" t="str">
        <f t="shared" si="11"/>
        <v xml:space="preserve"> </v>
      </c>
      <c r="AQ35" s="153"/>
      <c r="AR35" s="379"/>
      <c r="AS35" s="36"/>
      <c r="AT35" s="36"/>
      <c r="AU35" s="40"/>
      <c r="AV35" s="349"/>
      <c r="AW35" s="36"/>
      <c r="AX35" s="479"/>
      <c r="AY35" s="541"/>
      <c r="AZ35" s="372">
        <v>0.3</v>
      </c>
      <c r="BA35" s="372">
        <f t="shared" si="18"/>
        <v>0.3</v>
      </c>
      <c r="BB35" s="372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823">
        <f t="shared" si="15"/>
        <v>91.1</v>
      </c>
      <c r="BM35" s="823">
        <f t="shared" si="16"/>
        <v>91.1</v>
      </c>
      <c r="BN35" s="810">
        <v>91.1</v>
      </c>
      <c r="BO35" s="810"/>
      <c r="BP35" s="810"/>
      <c r="BQ35" s="810"/>
    </row>
    <row r="36" spans="1:81" ht="23.25" hidden="1" customHeight="1" x14ac:dyDescent="0.25">
      <c r="A36" s="600" t="s">
        <v>261</v>
      </c>
      <c r="B36" s="587">
        <v>11425</v>
      </c>
      <c r="C36" s="573"/>
      <c r="D36" s="372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831"/>
      <c r="K36" s="31">
        <f t="shared" si="5"/>
        <v>12.6</v>
      </c>
      <c r="L36" s="213"/>
      <c r="M36" s="541"/>
      <c r="N36" s="372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831">
        <f t="shared" si="43"/>
        <v>12.6</v>
      </c>
      <c r="U36" s="853"/>
      <c r="V36" s="852">
        <f t="shared" si="38"/>
        <v>100</v>
      </c>
      <c r="W36" s="863">
        <v>173.6</v>
      </c>
      <c r="X36" s="394">
        <v>173.6</v>
      </c>
      <c r="Y36" s="30">
        <f t="shared" si="44"/>
        <v>173.6</v>
      </c>
      <c r="Z36" s="565"/>
      <c r="AA36" s="972">
        <v>12.6</v>
      </c>
      <c r="AB36" s="379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910">
        <v>12.6</v>
      </c>
      <c r="AG36" s="36">
        <f t="shared" si="45"/>
        <v>0</v>
      </c>
      <c r="AH36" s="157">
        <f t="shared" si="39"/>
        <v>100</v>
      </c>
      <c r="AI36" s="153"/>
      <c r="AJ36" s="379"/>
      <c r="AK36" s="36"/>
      <c r="AL36" s="36"/>
      <c r="AM36" s="36"/>
      <c r="AN36" s="788"/>
      <c r="AO36" s="36"/>
      <c r="AP36" s="148" t="str">
        <f t="shared" si="11"/>
        <v xml:space="preserve"> </v>
      </c>
      <c r="AQ36" s="153"/>
      <c r="AR36" s="379"/>
      <c r="AS36" s="36"/>
      <c r="AT36" s="36"/>
      <c r="AU36" s="40"/>
      <c r="AV36" s="349"/>
      <c r="AW36" s="36"/>
      <c r="AX36" s="479"/>
      <c r="AY36" s="541"/>
      <c r="AZ36" s="372"/>
      <c r="BA36" s="372">
        <f t="shared" si="18"/>
        <v>0</v>
      </c>
      <c r="BB36" s="372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823">
        <f t="shared" si="15"/>
        <v>12.6</v>
      </c>
      <c r="BM36" s="823">
        <f t="shared" si="16"/>
        <v>12.6</v>
      </c>
      <c r="BN36" s="810">
        <v>12.6</v>
      </c>
      <c r="BO36" s="810">
        <v>0</v>
      </c>
      <c r="BP36" s="810">
        <v>0</v>
      </c>
      <c r="BQ36" s="810"/>
    </row>
    <row r="37" spans="1:81" ht="30" hidden="1" customHeight="1" x14ac:dyDescent="0.25">
      <c r="A37" s="600" t="s">
        <v>262</v>
      </c>
      <c r="B37" s="587">
        <v>11426</v>
      </c>
      <c r="C37" s="573"/>
      <c r="D37" s="372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827">
        <f>T37+BH37</f>
        <v>2.9000000000000004</v>
      </c>
      <c r="K37" s="31">
        <f t="shared" si="5"/>
        <v>-2.2000000000000002</v>
      </c>
      <c r="L37" s="170">
        <f t="shared" si="6"/>
        <v>24.137931034482754</v>
      </c>
      <c r="M37" s="538"/>
      <c r="N37" s="372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831">
        <f t="shared" si="43"/>
        <v>0.7</v>
      </c>
      <c r="U37" s="854">
        <f t="shared" si="30"/>
        <v>0</v>
      </c>
      <c r="V37" s="852">
        <f t="shared" si="38"/>
        <v>100</v>
      </c>
      <c r="W37" s="863">
        <v>10.9</v>
      </c>
      <c r="X37" s="394">
        <v>10.9</v>
      </c>
      <c r="Y37" s="30">
        <f t="shared" si="44"/>
        <v>10.9</v>
      </c>
      <c r="Z37" s="565"/>
      <c r="AA37" s="972">
        <v>0.7</v>
      </c>
      <c r="AB37" s="372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910">
        <v>0.7</v>
      </c>
      <c r="AG37" s="36">
        <f t="shared" si="45"/>
        <v>0</v>
      </c>
      <c r="AH37" s="157">
        <f t="shared" si="39"/>
        <v>100</v>
      </c>
      <c r="AI37" s="153"/>
      <c r="AJ37" s="372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87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2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42">
        <f>AV28-AV39</f>
        <v>0</v>
      </c>
      <c r="AW37" s="30">
        <f>AS37-AV37</f>
        <v>0</v>
      </c>
      <c r="AX37" s="472" t="str">
        <f t="shared" si="13"/>
        <v xml:space="preserve"> </v>
      </c>
      <c r="AY37" s="538"/>
      <c r="AZ37" s="372"/>
      <c r="BA37" s="372">
        <f t="shared" si="18"/>
        <v>0</v>
      </c>
      <c r="BB37" s="372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42">
        <f>BH28-BH39</f>
        <v>2.2000000000000002</v>
      </c>
      <c r="BI37" s="30">
        <f t="shared" si="36"/>
        <v>-2.2000000000000002</v>
      </c>
      <c r="BJ37" s="152">
        <f t="shared" si="37"/>
        <v>0</v>
      </c>
      <c r="BL37" s="823">
        <f t="shared" si="15"/>
        <v>0.7</v>
      </c>
      <c r="BM37" s="823">
        <f t="shared" si="16"/>
        <v>0.7</v>
      </c>
      <c r="BN37" s="810">
        <v>0.7</v>
      </c>
      <c r="BO37" s="810"/>
      <c r="BP37" s="810"/>
      <c r="BQ37" s="810"/>
    </row>
    <row r="38" spans="1:81" ht="24.75" hidden="1" customHeight="1" x14ac:dyDescent="0.25">
      <c r="A38" s="600" t="s">
        <v>256</v>
      </c>
      <c r="B38" s="587">
        <v>11427</v>
      </c>
      <c r="C38" s="573"/>
      <c r="D38" s="372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827"/>
      <c r="K38" s="31">
        <f t="shared" si="5"/>
        <v>1.6</v>
      </c>
      <c r="L38" s="170"/>
      <c r="M38" s="538"/>
      <c r="N38" s="372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831">
        <f t="shared" si="43"/>
        <v>1.6</v>
      </c>
      <c r="U38" s="854"/>
      <c r="V38" s="852">
        <f t="shared" si="38"/>
        <v>100</v>
      </c>
      <c r="W38" s="863">
        <v>22</v>
      </c>
      <c r="X38" s="394">
        <v>22</v>
      </c>
      <c r="Y38" s="30">
        <f t="shared" si="44"/>
        <v>22</v>
      </c>
      <c r="Z38" s="565"/>
      <c r="AA38" s="972">
        <v>1.6</v>
      </c>
      <c r="AB38" s="372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910">
        <v>1.6</v>
      </c>
      <c r="AG38" s="36">
        <f t="shared" si="45"/>
        <v>0</v>
      </c>
      <c r="AH38" s="157">
        <f t="shared" si="39"/>
        <v>100</v>
      </c>
      <c r="AI38" s="153"/>
      <c r="AJ38" s="372"/>
      <c r="AK38" s="30"/>
      <c r="AL38" s="30"/>
      <c r="AM38" s="30"/>
      <c r="AN38" s="787"/>
      <c r="AO38" s="30"/>
      <c r="AP38" s="148" t="str">
        <f t="shared" si="11"/>
        <v xml:space="preserve"> </v>
      </c>
      <c r="AQ38" s="151"/>
      <c r="AR38" s="372"/>
      <c r="AS38" s="30"/>
      <c r="AT38" s="30"/>
      <c r="AU38" s="31"/>
      <c r="AV38" s="742"/>
      <c r="AW38" s="30"/>
      <c r="AX38" s="472"/>
      <c r="AY38" s="538"/>
      <c r="AZ38" s="372">
        <v>0.1</v>
      </c>
      <c r="BA38" s="372">
        <f t="shared" si="18"/>
        <v>0.1</v>
      </c>
      <c r="BB38" s="372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42"/>
      <c r="BI38" s="30">
        <f t="shared" si="36"/>
        <v>0</v>
      </c>
      <c r="BJ38" s="152" t="str">
        <f t="shared" si="37"/>
        <v xml:space="preserve"> </v>
      </c>
      <c r="BL38" s="823">
        <f t="shared" si="15"/>
        <v>1.6</v>
      </c>
      <c r="BM38" s="823">
        <f t="shared" si="16"/>
        <v>1.6</v>
      </c>
      <c r="BN38" s="810">
        <v>1.6</v>
      </c>
      <c r="BO38" s="810"/>
      <c r="BP38" s="810"/>
      <c r="BQ38" s="810"/>
    </row>
    <row r="39" spans="1:81" ht="23.25" customHeight="1" x14ac:dyDescent="0.25">
      <c r="A39" s="600" t="s">
        <v>18</v>
      </c>
      <c r="B39" s="587">
        <v>11429</v>
      </c>
      <c r="C39" s="372">
        <f>M39+AY39</f>
        <v>-15</v>
      </c>
      <c r="D39" s="372">
        <f t="shared" si="46"/>
        <v>-30</v>
      </c>
      <c r="E39" s="30">
        <f t="shared" si="42"/>
        <v>-23.9</v>
      </c>
      <c r="F39" s="30">
        <f t="shared" si="32"/>
        <v>-23.9</v>
      </c>
      <c r="G39" s="30">
        <f t="shared" si="33"/>
        <v>0</v>
      </c>
      <c r="H39" s="30">
        <f t="shared" si="3"/>
        <v>6.1000000000000014</v>
      </c>
      <c r="I39" s="30">
        <f t="shared" si="4"/>
        <v>79.666666666666657</v>
      </c>
      <c r="J39" s="827">
        <f t="shared" ref="J39:J52" si="48">T39+BH39</f>
        <v>-2.8</v>
      </c>
      <c r="K39" s="31">
        <f t="shared" si="5"/>
        <v>-21.099999999999998</v>
      </c>
      <c r="L39" s="170" t="str">
        <f t="shared" si="6"/>
        <v>&gt;200</v>
      </c>
      <c r="M39" s="372">
        <f>W39+AI39+AQ39</f>
        <v>-15</v>
      </c>
      <c r="N39" s="372">
        <f t="shared" si="47"/>
        <v>-30</v>
      </c>
      <c r="O39" s="30">
        <f t="shared" si="17"/>
        <v>-23.9</v>
      </c>
      <c r="P39" s="30">
        <f t="shared" si="7"/>
        <v>-23.9</v>
      </c>
      <c r="Q39" s="30">
        <f t="shared" si="8"/>
        <v>0</v>
      </c>
      <c r="R39" s="30">
        <f t="shared" si="0"/>
        <v>6.1000000000000014</v>
      </c>
      <c r="S39" s="30">
        <f t="shared" si="1"/>
        <v>79.666666666666657</v>
      </c>
      <c r="T39" s="831">
        <f t="shared" si="43"/>
        <v>-2.8</v>
      </c>
      <c r="U39" s="854">
        <f t="shared" si="30"/>
        <v>-21.099999999999998</v>
      </c>
      <c r="V39" s="852" t="str">
        <f t="shared" si="38"/>
        <v>&gt;200</v>
      </c>
      <c r="W39" s="863">
        <v>-15</v>
      </c>
      <c r="X39" s="394">
        <v>-30</v>
      </c>
      <c r="Y39" s="30">
        <f t="shared" si="44"/>
        <v>-30</v>
      </c>
      <c r="Z39" s="565"/>
      <c r="AA39" s="972">
        <v>-23.9</v>
      </c>
      <c r="AB39" s="372">
        <f t="shared" si="9"/>
        <v>-23.9</v>
      </c>
      <c r="AC39" s="30"/>
      <c r="AD39" s="30">
        <f t="shared" si="19"/>
        <v>6.1000000000000014</v>
      </c>
      <c r="AE39" s="30">
        <f t="shared" si="10"/>
        <v>79.666666666666657</v>
      </c>
      <c r="AF39" s="910">
        <v>-2.8</v>
      </c>
      <c r="AG39" s="30">
        <f t="shared" ref="AG39:AG70" si="49">AA39-AF39</f>
        <v>-21.099999999999998</v>
      </c>
      <c r="AH39" s="157" t="str">
        <f t="shared" si="39"/>
        <v>&gt;200</v>
      </c>
      <c r="AI39" s="151"/>
      <c r="AJ39" s="372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87"/>
      <c r="AO39" s="30">
        <f>AK39-AN39</f>
        <v>0</v>
      </c>
      <c r="AP39" s="148" t="str">
        <f t="shared" si="11"/>
        <v xml:space="preserve"> </v>
      </c>
      <c r="AQ39" s="151"/>
      <c r="AR39" s="372"/>
      <c r="AS39" s="30"/>
      <c r="AT39" s="30">
        <f>AS39-AR39</f>
        <v>0</v>
      </c>
      <c r="AU39" s="31" t="str">
        <f t="shared" si="12"/>
        <v xml:space="preserve"> </v>
      </c>
      <c r="AV39" s="742"/>
      <c r="AW39" s="30">
        <f>AS39-AV39</f>
        <v>0</v>
      </c>
      <c r="AX39" s="472" t="str">
        <f t="shared" si="13"/>
        <v xml:space="preserve"> </v>
      </c>
      <c r="AY39" s="538"/>
      <c r="AZ39" s="372"/>
      <c r="BA39" s="372">
        <f t="shared" si="18"/>
        <v>0</v>
      </c>
      <c r="BB39" s="372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42"/>
      <c r="BI39" s="30">
        <f t="shared" si="36"/>
        <v>0</v>
      </c>
      <c r="BJ39" s="152" t="str">
        <f t="shared" si="37"/>
        <v xml:space="preserve"> </v>
      </c>
      <c r="BL39" s="823">
        <f t="shared" si="15"/>
        <v>0</v>
      </c>
      <c r="BM39" s="823">
        <f t="shared" si="16"/>
        <v>0</v>
      </c>
      <c r="BN39" s="810"/>
      <c r="BO39" s="810"/>
      <c r="BP39" s="810"/>
      <c r="BQ39" s="810"/>
    </row>
    <row r="40" spans="1:81" s="239" customFormat="1" ht="23.25" customHeight="1" x14ac:dyDescent="0.25">
      <c r="A40" s="601" t="s">
        <v>248</v>
      </c>
      <c r="B40" s="602">
        <v>1144</v>
      </c>
      <c r="C40" s="448">
        <f>M40+AY40</f>
        <v>533.70000000000005</v>
      </c>
      <c r="D40" s="448">
        <f t="shared" si="46"/>
        <v>537.6</v>
      </c>
      <c r="E40" s="38">
        <f t="shared" si="42"/>
        <v>349.7</v>
      </c>
      <c r="F40" s="38">
        <f t="shared" si="32"/>
        <v>349.7</v>
      </c>
      <c r="G40" s="38">
        <f t="shared" si="33"/>
        <v>0</v>
      </c>
      <c r="H40" s="38">
        <f t="shared" si="3"/>
        <v>-187.90000000000003</v>
      </c>
      <c r="I40" s="38">
        <f t="shared" si="4"/>
        <v>65.048363095238088</v>
      </c>
      <c r="J40" s="827">
        <f t="shared" si="48"/>
        <v>296.39999999999998</v>
      </c>
      <c r="K40" s="31">
        <f t="shared" si="5"/>
        <v>53.300000000000011</v>
      </c>
      <c r="L40" s="170">
        <f t="shared" si="6"/>
        <v>117.98245614035088</v>
      </c>
      <c r="M40" s="448">
        <f>W40+AI40+AQ40</f>
        <v>8.1999999999999993</v>
      </c>
      <c r="N40" s="448">
        <f t="shared" si="47"/>
        <v>8.1999999999999993</v>
      </c>
      <c r="O40" s="38">
        <f t="shared" si="17"/>
        <v>5.3</v>
      </c>
      <c r="P40" s="38">
        <f t="shared" si="7"/>
        <v>5.3</v>
      </c>
      <c r="Q40" s="38">
        <f t="shared" si="8"/>
        <v>0</v>
      </c>
      <c r="R40" s="38">
        <f t="shared" si="0"/>
        <v>-2.8999999999999995</v>
      </c>
      <c r="S40" s="38">
        <f t="shared" si="1"/>
        <v>64.634146341463421</v>
      </c>
      <c r="T40" s="831">
        <f t="shared" si="43"/>
        <v>3</v>
      </c>
      <c r="U40" s="77">
        <f t="shared" si="30"/>
        <v>2.2999999999999998</v>
      </c>
      <c r="V40" s="719">
        <f t="shared" si="38"/>
        <v>176.66666666666666</v>
      </c>
      <c r="W40" s="867">
        <v>8.1999999999999993</v>
      </c>
      <c r="X40" s="509">
        <v>8.1999999999999993</v>
      </c>
      <c r="Y40" s="38">
        <f>X40-Z40</f>
        <v>8.1999999999999993</v>
      </c>
      <c r="Z40" s="946"/>
      <c r="AA40" s="975">
        <v>5.3</v>
      </c>
      <c r="AB40" s="431">
        <f t="shared" si="9"/>
        <v>5.3</v>
      </c>
      <c r="AC40" s="237"/>
      <c r="AD40" s="38">
        <f t="shared" si="19"/>
        <v>-2.8999999999999995</v>
      </c>
      <c r="AE40" s="38">
        <f t="shared" si="10"/>
        <v>64.634146341463421</v>
      </c>
      <c r="AF40" s="913">
        <v>3</v>
      </c>
      <c r="AG40" s="30">
        <f t="shared" si="49"/>
        <v>2.2999999999999998</v>
      </c>
      <c r="AH40" s="157">
        <f t="shared" si="39"/>
        <v>176.66666666666666</v>
      </c>
      <c r="AI40" s="238"/>
      <c r="AJ40" s="431"/>
      <c r="AK40" s="237"/>
      <c r="AL40" s="237"/>
      <c r="AM40" s="237"/>
      <c r="AN40" s="791"/>
      <c r="AO40" s="237"/>
      <c r="AP40" s="148" t="str">
        <f t="shared" si="11"/>
        <v xml:space="preserve"> </v>
      </c>
      <c r="AQ40" s="238"/>
      <c r="AR40" s="431"/>
      <c r="AS40" s="237"/>
      <c r="AT40" s="237"/>
      <c r="AU40" s="236"/>
      <c r="AV40" s="745"/>
      <c r="AW40" s="237"/>
      <c r="AX40" s="481"/>
      <c r="AY40" s="662">
        <v>525.5</v>
      </c>
      <c r="AZ40" s="431">
        <v>529.4</v>
      </c>
      <c r="BA40" s="431">
        <f t="shared" si="18"/>
        <v>529.4</v>
      </c>
      <c r="BB40" s="431"/>
      <c r="BC40" s="237">
        <v>344.4</v>
      </c>
      <c r="BD40" s="237">
        <f t="shared" si="14"/>
        <v>344.4</v>
      </c>
      <c r="BE40" s="237"/>
      <c r="BF40" s="237">
        <f t="shared" ref="BF40:BF46" si="51">BC40-AZ40</f>
        <v>-185</v>
      </c>
      <c r="BG40" s="237">
        <f t="shared" ref="BG40:BG46" si="52">IF(AZ40&lt;&gt;0,IF(BC40/AZ40*100&lt;0,"&lt;0",IF(BC40/AZ40*100&gt;200,"&gt;200",BC40/AZ40*100))," ")</f>
        <v>65.054778995088782</v>
      </c>
      <c r="BH40" s="745">
        <v>293.39999999999998</v>
      </c>
      <c r="BI40" s="30">
        <f t="shared" si="36"/>
        <v>51</v>
      </c>
      <c r="BJ40" s="152">
        <f t="shared" si="37"/>
        <v>117.38241308793455</v>
      </c>
      <c r="BK40" s="2"/>
      <c r="BL40" s="823">
        <f t="shared" si="15"/>
        <v>53.6</v>
      </c>
      <c r="BM40" s="823">
        <f t="shared" si="16"/>
        <v>0.9</v>
      </c>
      <c r="BN40" s="810">
        <v>0.9</v>
      </c>
      <c r="BO40" s="810"/>
      <c r="BP40" s="810"/>
      <c r="BQ40" s="810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601" t="s">
        <v>249</v>
      </c>
      <c r="B41" s="602">
        <v>1145</v>
      </c>
      <c r="C41" s="448">
        <f>M41+AY41</f>
        <v>448.3</v>
      </c>
      <c r="D41" s="448">
        <f t="shared" si="46"/>
        <v>448.40000000000003</v>
      </c>
      <c r="E41" s="38">
        <f t="shared" si="42"/>
        <v>288</v>
      </c>
      <c r="F41" s="38">
        <f t="shared" si="32"/>
        <v>288</v>
      </c>
      <c r="G41" s="38">
        <f t="shared" si="33"/>
        <v>0</v>
      </c>
      <c r="H41" s="38">
        <f t="shared" si="3"/>
        <v>-160.40000000000003</v>
      </c>
      <c r="I41" s="38">
        <f t="shared" si="4"/>
        <v>64.228367528991967</v>
      </c>
      <c r="J41" s="827">
        <f t="shared" si="48"/>
        <v>247.7</v>
      </c>
      <c r="K41" s="31">
        <f t="shared" si="5"/>
        <v>40.300000000000011</v>
      </c>
      <c r="L41" s="170">
        <f t="shared" si="6"/>
        <v>116.26968106580541</v>
      </c>
      <c r="M41" s="448">
        <f>W41+AI41+AQ41</f>
        <v>416.3</v>
      </c>
      <c r="N41" s="448">
        <f t="shared" si="47"/>
        <v>416.3</v>
      </c>
      <c r="O41" s="38">
        <f t="shared" si="17"/>
        <v>266.39999999999998</v>
      </c>
      <c r="P41" s="38">
        <f t="shared" si="7"/>
        <v>266.39999999999998</v>
      </c>
      <c r="Q41" s="38">
        <f t="shared" si="8"/>
        <v>0</v>
      </c>
      <c r="R41" s="38">
        <f t="shared" si="0"/>
        <v>-149.90000000000003</v>
      </c>
      <c r="S41" s="38">
        <f t="shared" si="1"/>
        <v>63.992313235647359</v>
      </c>
      <c r="T41" s="831">
        <f t="shared" si="43"/>
        <v>230</v>
      </c>
      <c r="U41" s="77">
        <f t="shared" si="30"/>
        <v>36.399999999999977</v>
      </c>
      <c r="V41" s="719">
        <f t="shared" si="38"/>
        <v>115.82608695652172</v>
      </c>
      <c r="W41" s="867">
        <v>416.3</v>
      </c>
      <c r="X41" s="509">
        <v>416.3</v>
      </c>
      <c r="Y41" s="38">
        <f>X41-Z41</f>
        <v>416.3</v>
      </c>
      <c r="Z41" s="946"/>
      <c r="AA41" s="975">
        <v>266.39999999999998</v>
      </c>
      <c r="AB41" s="431">
        <f t="shared" si="9"/>
        <v>266.39999999999998</v>
      </c>
      <c r="AC41" s="237"/>
      <c r="AD41" s="38">
        <f t="shared" si="19"/>
        <v>-149.90000000000003</v>
      </c>
      <c r="AE41" s="38">
        <f t="shared" si="10"/>
        <v>63.992313235647359</v>
      </c>
      <c r="AF41" s="913">
        <v>230</v>
      </c>
      <c r="AG41" s="30">
        <f t="shared" si="49"/>
        <v>36.399999999999977</v>
      </c>
      <c r="AH41" s="157">
        <f t="shared" si="39"/>
        <v>115.82608695652172</v>
      </c>
      <c r="AI41" s="238"/>
      <c r="AJ41" s="431"/>
      <c r="AK41" s="237"/>
      <c r="AL41" s="237"/>
      <c r="AM41" s="237"/>
      <c r="AN41" s="791"/>
      <c r="AO41" s="237"/>
      <c r="AP41" s="148" t="str">
        <f t="shared" si="11"/>
        <v xml:space="preserve"> </v>
      </c>
      <c r="AQ41" s="238"/>
      <c r="AR41" s="431"/>
      <c r="AS41" s="237"/>
      <c r="AT41" s="237"/>
      <c r="AU41" s="236"/>
      <c r="AV41" s="745"/>
      <c r="AW41" s="237"/>
      <c r="AX41" s="481"/>
      <c r="AY41" s="662">
        <v>32</v>
      </c>
      <c r="AZ41" s="431">
        <v>32.1</v>
      </c>
      <c r="BA41" s="431">
        <f t="shared" si="18"/>
        <v>32.1</v>
      </c>
      <c r="BB41" s="431"/>
      <c r="BC41" s="237">
        <v>21.6</v>
      </c>
      <c r="BD41" s="237">
        <f t="shared" si="14"/>
        <v>21.6</v>
      </c>
      <c r="BE41" s="237"/>
      <c r="BF41" s="237">
        <f t="shared" si="51"/>
        <v>-10.5</v>
      </c>
      <c r="BG41" s="237">
        <f t="shared" si="52"/>
        <v>67.289719626168221</v>
      </c>
      <c r="BH41" s="745">
        <v>17.7</v>
      </c>
      <c r="BI41" s="30">
        <f t="shared" si="36"/>
        <v>3.9000000000000021</v>
      </c>
      <c r="BJ41" s="152">
        <f t="shared" si="37"/>
        <v>122.03389830508475</v>
      </c>
      <c r="BK41" s="2"/>
      <c r="BL41" s="823">
        <f t="shared" si="15"/>
        <v>31.9</v>
      </c>
      <c r="BM41" s="823">
        <f t="shared" si="16"/>
        <v>27.4</v>
      </c>
      <c r="BN41" s="810">
        <v>27.4</v>
      </c>
      <c r="BO41" s="810"/>
      <c r="BP41" s="810"/>
      <c r="BQ41" s="764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601" t="s">
        <v>250</v>
      </c>
      <c r="B42" s="602">
        <v>1146</v>
      </c>
      <c r="C42" s="448">
        <f>M42+AY42</f>
        <v>1003.5</v>
      </c>
      <c r="D42" s="448">
        <f t="shared" si="46"/>
        <v>1003.5</v>
      </c>
      <c r="E42" s="38">
        <f t="shared" si="42"/>
        <v>633.1</v>
      </c>
      <c r="F42" s="38">
        <f t="shared" si="32"/>
        <v>633.1</v>
      </c>
      <c r="G42" s="38">
        <f t="shared" si="33"/>
        <v>0</v>
      </c>
      <c r="H42" s="38">
        <f t="shared" si="3"/>
        <v>-370.4</v>
      </c>
      <c r="I42" s="38">
        <f t="shared" si="4"/>
        <v>63.089187842551077</v>
      </c>
      <c r="J42" s="827">
        <f t="shared" si="48"/>
        <v>588.5</v>
      </c>
      <c r="K42" s="31">
        <f t="shared" si="5"/>
        <v>44.600000000000023</v>
      </c>
      <c r="L42" s="170">
        <f t="shared" si="6"/>
        <v>107.5785896346644</v>
      </c>
      <c r="M42" s="448">
        <f>W42+AI42+AQ42</f>
        <v>958.7</v>
      </c>
      <c r="N42" s="448">
        <f t="shared" si="47"/>
        <v>958.7</v>
      </c>
      <c r="O42" s="38">
        <f t="shared" si="17"/>
        <v>599.5</v>
      </c>
      <c r="P42" s="38">
        <f t="shared" si="7"/>
        <v>599.5</v>
      </c>
      <c r="Q42" s="38">
        <f t="shared" si="8"/>
        <v>0</v>
      </c>
      <c r="R42" s="38">
        <f t="shared" si="0"/>
        <v>-359.20000000000005</v>
      </c>
      <c r="S42" s="38">
        <f t="shared" si="1"/>
        <v>62.532596224053407</v>
      </c>
      <c r="T42" s="831">
        <f t="shared" si="43"/>
        <v>561.4</v>
      </c>
      <c r="U42" s="77">
        <f t="shared" si="30"/>
        <v>38.100000000000023</v>
      </c>
      <c r="V42" s="719">
        <f t="shared" si="38"/>
        <v>106.78660491628074</v>
      </c>
      <c r="W42" s="867">
        <v>958.7</v>
      </c>
      <c r="X42" s="509">
        <v>958.7</v>
      </c>
      <c r="Y42" s="38">
        <f>X42-Z42</f>
        <v>958.7</v>
      </c>
      <c r="Z42" s="946"/>
      <c r="AA42" s="975">
        <v>599.5</v>
      </c>
      <c r="AB42" s="431">
        <f t="shared" si="9"/>
        <v>599.5</v>
      </c>
      <c r="AC42" s="237"/>
      <c r="AD42" s="38">
        <f t="shared" si="19"/>
        <v>-359.20000000000005</v>
      </c>
      <c r="AE42" s="38">
        <f t="shared" si="10"/>
        <v>62.532596224053407</v>
      </c>
      <c r="AF42" s="913">
        <v>561.4</v>
      </c>
      <c r="AG42" s="30">
        <f t="shared" si="49"/>
        <v>38.100000000000023</v>
      </c>
      <c r="AH42" s="157">
        <f t="shared" si="39"/>
        <v>106.78660491628074</v>
      </c>
      <c r="AI42" s="238"/>
      <c r="AJ42" s="431"/>
      <c r="AK42" s="237"/>
      <c r="AL42" s="237"/>
      <c r="AM42" s="237"/>
      <c r="AN42" s="791"/>
      <c r="AO42" s="237"/>
      <c r="AP42" s="148" t="str">
        <f t="shared" si="11"/>
        <v xml:space="preserve"> </v>
      </c>
      <c r="AQ42" s="238"/>
      <c r="AR42" s="431"/>
      <c r="AS42" s="237"/>
      <c r="AT42" s="237"/>
      <c r="AU42" s="236"/>
      <c r="AV42" s="745"/>
      <c r="AW42" s="237"/>
      <c r="AX42" s="481"/>
      <c r="AY42" s="662">
        <v>44.8</v>
      </c>
      <c r="AZ42" s="431">
        <v>44.8</v>
      </c>
      <c r="BA42" s="431">
        <f t="shared" si="18"/>
        <v>44.8</v>
      </c>
      <c r="BB42" s="431"/>
      <c r="BC42" s="237">
        <v>33.6</v>
      </c>
      <c r="BD42" s="237">
        <f t="shared" si="14"/>
        <v>33.6</v>
      </c>
      <c r="BE42" s="237"/>
      <c r="BF42" s="237">
        <f t="shared" si="51"/>
        <v>-11.199999999999996</v>
      </c>
      <c r="BG42" s="237">
        <f t="shared" si="52"/>
        <v>75.000000000000014</v>
      </c>
      <c r="BH42" s="745">
        <v>27.1</v>
      </c>
      <c r="BI42" s="30">
        <f t="shared" si="36"/>
        <v>6.5</v>
      </c>
      <c r="BJ42" s="152">
        <f t="shared" si="37"/>
        <v>123.98523985239854</v>
      </c>
      <c r="BK42" s="2"/>
      <c r="BL42" s="823">
        <f t="shared" si="15"/>
        <v>40.1</v>
      </c>
      <c r="BM42" s="823">
        <f t="shared" si="16"/>
        <v>22.8</v>
      </c>
      <c r="BN42" s="810">
        <v>22.8</v>
      </c>
      <c r="BO42" s="810"/>
      <c r="BP42" s="810"/>
      <c r="BQ42" s="810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96" t="s">
        <v>38</v>
      </c>
      <c r="B43" s="587" t="s">
        <v>274</v>
      </c>
      <c r="C43" s="372">
        <f>M43+AY43</f>
        <v>2034.5</v>
      </c>
      <c r="D43" s="372">
        <f t="shared" si="46"/>
        <v>2034.5</v>
      </c>
      <c r="E43" s="30">
        <f t="shared" si="42"/>
        <v>1212.0999999999999</v>
      </c>
      <c r="F43" s="30">
        <f t="shared" si="32"/>
        <v>1212.0999999999999</v>
      </c>
      <c r="G43" s="30">
        <f t="shared" si="33"/>
        <v>0</v>
      </c>
      <c r="H43" s="30">
        <f t="shared" si="3"/>
        <v>-822.40000000000009</v>
      </c>
      <c r="I43" s="30">
        <f t="shared" si="4"/>
        <v>59.5772917178668</v>
      </c>
      <c r="J43" s="827">
        <f t="shared" si="48"/>
        <v>915.90000000000009</v>
      </c>
      <c r="K43" s="31">
        <f t="shared" si="5"/>
        <v>296.19999999999982</v>
      </c>
      <c r="L43" s="170">
        <f t="shared" si="6"/>
        <v>132.33977508461621</v>
      </c>
      <c r="M43" s="372">
        <f>W43+AI43+AQ43</f>
        <v>2034.5</v>
      </c>
      <c r="N43" s="372">
        <f t="shared" si="47"/>
        <v>2034.5</v>
      </c>
      <c r="O43" s="30">
        <f t="shared" si="17"/>
        <v>1212.0999999999999</v>
      </c>
      <c r="P43" s="30">
        <f t="shared" si="7"/>
        <v>1212.0999999999999</v>
      </c>
      <c r="Q43" s="30">
        <f t="shared" si="8"/>
        <v>0</v>
      </c>
      <c r="R43" s="30">
        <f t="shared" si="0"/>
        <v>-822.40000000000009</v>
      </c>
      <c r="S43" s="30">
        <f t="shared" si="1"/>
        <v>59.5772917178668</v>
      </c>
      <c r="T43" s="827">
        <f t="shared" ref="T43:T73" si="53">AF43+AN43+AV43</f>
        <v>915.90000000000009</v>
      </c>
      <c r="U43" s="77">
        <f t="shared" si="30"/>
        <v>296.19999999999982</v>
      </c>
      <c r="V43" s="697">
        <f t="shared" ref="V43:V73" si="54">IF(T43&lt;&gt;0,IF(O43/T43*100&lt;0,"&lt;0",IF(O43/T43*100&gt;200,"&gt;200",O43/T43*100))," ")</f>
        <v>132.33977508461621</v>
      </c>
      <c r="W43" s="863">
        <f>W45+W46</f>
        <v>2034.5</v>
      </c>
      <c r="X43" s="394">
        <f>X45+X46</f>
        <v>2034.5</v>
      </c>
      <c r="Y43" s="394">
        <f>Y45+Y46</f>
        <v>2034.5</v>
      </c>
      <c r="Z43" s="394">
        <f>Z45+Z46</f>
        <v>0</v>
      </c>
      <c r="AA43" s="394">
        <f>AA45+AA46</f>
        <v>1212.0999999999999</v>
      </c>
      <c r="AB43" s="372">
        <f t="shared" si="9"/>
        <v>1212.0999999999999</v>
      </c>
      <c r="AC43" s="30">
        <f>AC45+AC46</f>
        <v>0</v>
      </c>
      <c r="AD43" s="30">
        <f t="shared" si="19"/>
        <v>-822.40000000000009</v>
      </c>
      <c r="AE43" s="30">
        <f t="shared" si="10"/>
        <v>59.5772917178668</v>
      </c>
      <c r="AF43" s="910">
        <f>AF45+AF46</f>
        <v>915.90000000000009</v>
      </c>
      <c r="AG43" s="30">
        <f t="shared" si="49"/>
        <v>296.19999999999982</v>
      </c>
      <c r="AH43" s="152">
        <f>IF(AF43&lt;&gt;0,IF(AA43/AF43*100&lt;0,"&lt;0",IF(AA43/AF43*100&gt;200,"&gt;200",AA43/AF43*100))," ")</f>
        <v>132.33977508461621</v>
      </c>
      <c r="AI43" s="151"/>
      <c r="AJ43" s="372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87"/>
      <c r="AO43" s="30">
        <f>AK43-AN43</f>
        <v>0</v>
      </c>
      <c r="AP43" s="148" t="str">
        <f t="shared" si="11"/>
        <v xml:space="preserve"> </v>
      </c>
      <c r="AQ43" s="151"/>
      <c r="AR43" s="372"/>
      <c r="AS43" s="30"/>
      <c r="AT43" s="30">
        <f>AS43-AR43</f>
        <v>0</v>
      </c>
      <c r="AU43" s="31" t="str">
        <f t="shared" si="12"/>
        <v xml:space="preserve"> </v>
      </c>
      <c r="AV43" s="742"/>
      <c r="AW43" s="30">
        <f>AS43-AV43</f>
        <v>0</v>
      </c>
      <c r="AX43" s="477" t="str">
        <f t="shared" si="13"/>
        <v xml:space="preserve"> </v>
      </c>
      <c r="AY43" s="538"/>
      <c r="AZ43" s="372"/>
      <c r="BA43" s="372">
        <f t="shared" si="18"/>
        <v>0</v>
      </c>
      <c r="BB43" s="372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42"/>
      <c r="BI43" s="30">
        <f t="shared" ref="BI43:BI70" si="55">BC43-BH43</f>
        <v>0</v>
      </c>
      <c r="BJ43" s="152" t="str">
        <f t="shared" si="37"/>
        <v xml:space="preserve"> </v>
      </c>
      <c r="BL43" s="823">
        <f t="shared" si="15"/>
        <v>67.699999999999989</v>
      </c>
      <c r="BM43" s="823">
        <f t="shared" si="16"/>
        <v>67.699999999999989</v>
      </c>
      <c r="BN43" s="764">
        <v>67.699999999999989</v>
      </c>
      <c r="BO43" s="810"/>
      <c r="BP43" s="810"/>
      <c r="BQ43" s="810"/>
    </row>
    <row r="44" spans="1:81" ht="21.75" customHeight="1" x14ac:dyDescent="0.25">
      <c r="A44" s="603" t="s">
        <v>4</v>
      </c>
      <c r="B44" s="587"/>
      <c r="C44" s="573"/>
      <c r="D44" s="372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827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38"/>
      <c r="N44" s="372"/>
      <c r="O44" s="30"/>
      <c r="P44" s="30"/>
      <c r="Q44" s="30"/>
      <c r="R44" s="30"/>
      <c r="S44" s="30"/>
      <c r="T44" s="827"/>
      <c r="U44" s="77">
        <f t="shared" si="30"/>
        <v>0</v>
      </c>
      <c r="V44" s="697" t="str">
        <f t="shared" si="54"/>
        <v xml:space="preserve"> </v>
      </c>
      <c r="W44" s="863"/>
      <c r="X44" s="394"/>
      <c r="Y44" s="30"/>
      <c r="Z44" s="565"/>
      <c r="AA44" s="972"/>
      <c r="AB44" s="372"/>
      <c r="AC44" s="30"/>
      <c r="AD44" s="30"/>
      <c r="AE44" s="30"/>
      <c r="AF44" s="910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2"/>
      <c r="AK44" s="30"/>
      <c r="AL44" s="30"/>
      <c r="AM44" s="30"/>
      <c r="AN44" s="787"/>
      <c r="AO44" s="30"/>
      <c r="AP44" s="148" t="str">
        <f t="shared" si="11"/>
        <v xml:space="preserve"> </v>
      </c>
      <c r="AQ44" s="151"/>
      <c r="AR44" s="372"/>
      <c r="AS44" s="30"/>
      <c r="AT44" s="30"/>
      <c r="AU44" s="31"/>
      <c r="AV44" s="742"/>
      <c r="AW44" s="30"/>
      <c r="AX44" s="477"/>
      <c r="AY44" s="538"/>
      <c r="AZ44" s="372"/>
      <c r="BA44" s="372">
        <f t="shared" si="18"/>
        <v>0</v>
      </c>
      <c r="BB44" s="372"/>
      <c r="BC44" s="30"/>
      <c r="BD44" s="30"/>
      <c r="BE44" s="30"/>
      <c r="BF44" s="36"/>
      <c r="BG44" s="36"/>
      <c r="BH44" s="742"/>
      <c r="BI44" s="30"/>
      <c r="BJ44" s="152" t="str">
        <f t="shared" si="37"/>
        <v xml:space="preserve"> </v>
      </c>
      <c r="BL44" s="823">
        <f t="shared" si="15"/>
        <v>0</v>
      </c>
      <c r="BM44" s="823">
        <f t="shared" si="16"/>
        <v>0</v>
      </c>
      <c r="BN44" s="810"/>
      <c r="BO44" s="810"/>
      <c r="BP44" s="810"/>
      <c r="BQ44" s="810"/>
    </row>
    <row r="45" spans="1:81" ht="24.75" customHeight="1" x14ac:dyDescent="0.25">
      <c r="A45" s="604" t="s">
        <v>251</v>
      </c>
      <c r="B45" s="592">
        <v>1151</v>
      </c>
      <c r="C45" s="372">
        <f t="shared" ref="C45:D52" si="57">M45+AY45</f>
        <v>1382.7</v>
      </c>
      <c r="D45" s="372">
        <f t="shared" si="57"/>
        <v>1382.7</v>
      </c>
      <c r="E45" s="30">
        <f t="shared" ref="E45:E52" si="58">O45+BC45</f>
        <v>825</v>
      </c>
      <c r="F45" s="30">
        <f t="shared" si="32"/>
        <v>825</v>
      </c>
      <c r="G45" s="30">
        <f t="shared" si="33"/>
        <v>0</v>
      </c>
      <c r="H45" s="30">
        <f t="shared" si="3"/>
        <v>-557.70000000000005</v>
      </c>
      <c r="I45" s="30">
        <f t="shared" si="4"/>
        <v>59.665871121718375</v>
      </c>
      <c r="J45" s="827">
        <f t="shared" si="48"/>
        <v>627.70000000000005</v>
      </c>
      <c r="K45" s="31">
        <f t="shared" si="5"/>
        <v>197.29999999999995</v>
      </c>
      <c r="L45" s="170">
        <f t="shared" si="6"/>
        <v>131.4322128405289</v>
      </c>
      <c r="M45" s="372">
        <f t="shared" ref="M45:M54" si="59">W45+AI45+AQ45</f>
        <v>1382.7</v>
      </c>
      <c r="N45" s="372">
        <f t="shared" ref="N45:N54" si="60">X45+AJ45+AR45</f>
        <v>1382.7</v>
      </c>
      <c r="O45" s="30">
        <f t="shared" si="17"/>
        <v>825</v>
      </c>
      <c r="P45" s="30">
        <f t="shared" si="7"/>
        <v>825</v>
      </c>
      <c r="Q45" s="30">
        <f t="shared" si="8"/>
        <v>0</v>
      </c>
      <c r="R45" s="30">
        <f t="shared" si="0"/>
        <v>-557.70000000000005</v>
      </c>
      <c r="S45" s="30">
        <f t="shared" si="1"/>
        <v>59.665871121718375</v>
      </c>
      <c r="T45" s="827">
        <f t="shared" si="53"/>
        <v>627.70000000000005</v>
      </c>
      <c r="U45" s="77">
        <f t="shared" si="30"/>
        <v>197.29999999999995</v>
      </c>
      <c r="V45" s="697">
        <f t="shared" si="54"/>
        <v>131.4322128405289</v>
      </c>
      <c r="W45" s="863">
        <v>1382.7</v>
      </c>
      <c r="X45" s="394">
        <v>1382.7</v>
      </c>
      <c r="Y45" s="30">
        <f t="shared" ref="Y45:Y54" si="61">X45-Z45</f>
        <v>1382.7</v>
      </c>
      <c r="Z45" s="565"/>
      <c r="AA45" s="972">
        <v>825</v>
      </c>
      <c r="AB45" s="372">
        <f t="shared" si="9"/>
        <v>825</v>
      </c>
      <c r="AC45" s="30"/>
      <c r="AD45" s="30">
        <f t="shared" si="19"/>
        <v>-557.70000000000005</v>
      </c>
      <c r="AE45" s="30">
        <f t="shared" si="10"/>
        <v>59.665871121718375</v>
      </c>
      <c r="AF45" s="910">
        <v>627.70000000000005</v>
      </c>
      <c r="AG45" s="30">
        <f t="shared" si="49"/>
        <v>197.29999999999995</v>
      </c>
      <c r="AH45" s="152">
        <f t="shared" si="56"/>
        <v>131.4322128405289</v>
      </c>
      <c r="AI45" s="151"/>
      <c r="AJ45" s="372"/>
      <c r="AK45" s="30"/>
      <c r="AL45" s="30"/>
      <c r="AM45" s="30"/>
      <c r="AN45" s="787"/>
      <c r="AO45" s="30"/>
      <c r="AP45" s="148" t="str">
        <f t="shared" si="11"/>
        <v xml:space="preserve"> </v>
      </c>
      <c r="AQ45" s="151"/>
      <c r="AR45" s="372"/>
      <c r="AS45" s="30"/>
      <c r="AT45" s="30"/>
      <c r="AU45" s="31"/>
      <c r="AV45" s="742"/>
      <c r="AW45" s="30"/>
      <c r="AX45" s="477"/>
      <c r="AY45" s="538"/>
      <c r="AZ45" s="372"/>
      <c r="BA45" s="372">
        <f t="shared" si="18"/>
        <v>0</v>
      </c>
      <c r="BB45" s="372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42"/>
      <c r="BI45" s="30"/>
      <c r="BJ45" s="152" t="str">
        <f t="shared" si="37"/>
        <v xml:space="preserve"> </v>
      </c>
      <c r="BL45" s="823">
        <f t="shared" si="15"/>
        <v>48.8</v>
      </c>
      <c r="BM45" s="823">
        <f t="shared" si="16"/>
        <v>48.8</v>
      </c>
      <c r="BN45" s="810">
        <v>48.8</v>
      </c>
      <c r="BO45" s="810"/>
      <c r="BP45" s="810"/>
      <c r="BQ45" s="810"/>
    </row>
    <row r="46" spans="1:81" ht="31.5" customHeight="1" x14ac:dyDescent="0.25">
      <c r="A46" s="604" t="s">
        <v>252</v>
      </c>
      <c r="B46" s="592">
        <v>1156</v>
      </c>
      <c r="C46" s="372">
        <f t="shared" si="57"/>
        <v>651.79999999999995</v>
      </c>
      <c r="D46" s="372">
        <f t="shared" si="57"/>
        <v>651.79999999999995</v>
      </c>
      <c r="E46" s="30">
        <f t="shared" si="58"/>
        <v>387.1</v>
      </c>
      <c r="F46" s="30">
        <f t="shared" si="32"/>
        <v>387.1</v>
      </c>
      <c r="G46" s="30">
        <f t="shared" si="33"/>
        <v>0</v>
      </c>
      <c r="H46" s="30">
        <f t="shared" si="3"/>
        <v>-264.69999999999993</v>
      </c>
      <c r="I46" s="30">
        <f t="shared" si="4"/>
        <v>59.389383246394608</v>
      </c>
      <c r="J46" s="827">
        <f t="shared" si="48"/>
        <v>288.2</v>
      </c>
      <c r="K46" s="31">
        <f t="shared" si="5"/>
        <v>98.900000000000034</v>
      </c>
      <c r="L46" s="170">
        <f t="shared" si="6"/>
        <v>134.31644691186676</v>
      </c>
      <c r="M46" s="372">
        <f t="shared" si="59"/>
        <v>651.79999999999995</v>
      </c>
      <c r="N46" s="372">
        <f t="shared" si="60"/>
        <v>651.79999999999995</v>
      </c>
      <c r="O46" s="30">
        <f t="shared" si="17"/>
        <v>387.1</v>
      </c>
      <c r="P46" s="30">
        <f t="shared" si="7"/>
        <v>387.1</v>
      </c>
      <c r="Q46" s="30">
        <f t="shared" si="8"/>
        <v>0</v>
      </c>
      <c r="R46" s="30">
        <f t="shared" si="0"/>
        <v>-264.69999999999993</v>
      </c>
      <c r="S46" s="30">
        <f t="shared" si="1"/>
        <v>59.389383246394608</v>
      </c>
      <c r="T46" s="827">
        <f t="shared" si="53"/>
        <v>288.2</v>
      </c>
      <c r="U46" s="77">
        <f t="shared" si="30"/>
        <v>98.900000000000034</v>
      </c>
      <c r="V46" s="697">
        <f t="shared" si="54"/>
        <v>134.31644691186676</v>
      </c>
      <c r="W46" s="863">
        <v>651.79999999999995</v>
      </c>
      <c r="X46" s="394">
        <v>651.79999999999995</v>
      </c>
      <c r="Y46" s="30">
        <f t="shared" si="61"/>
        <v>651.79999999999995</v>
      </c>
      <c r="Z46" s="565"/>
      <c r="AA46" s="972">
        <v>387.1</v>
      </c>
      <c r="AB46" s="372">
        <f t="shared" si="9"/>
        <v>387.1</v>
      </c>
      <c r="AC46" s="30"/>
      <c r="AD46" s="30">
        <f t="shared" si="19"/>
        <v>-264.69999999999993</v>
      </c>
      <c r="AE46" s="30">
        <f t="shared" si="10"/>
        <v>59.389383246394608</v>
      </c>
      <c r="AF46" s="910">
        <v>288.2</v>
      </c>
      <c r="AG46" s="30">
        <f t="shared" si="49"/>
        <v>98.900000000000034</v>
      </c>
      <c r="AH46" s="152">
        <f t="shared" si="56"/>
        <v>134.31644691186676</v>
      </c>
      <c r="AI46" s="151"/>
      <c r="AJ46" s="372"/>
      <c r="AK46" s="30"/>
      <c r="AL46" s="30"/>
      <c r="AM46" s="30"/>
      <c r="AN46" s="787"/>
      <c r="AO46" s="30"/>
      <c r="AP46" s="148" t="str">
        <f t="shared" si="11"/>
        <v xml:space="preserve"> </v>
      </c>
      <c r="AQ46" s="151"/>
      <c r="AR46" s="372"/>
      <c r="AS46" s="30"/>
      <c r="AT46" s="30"/>
      <c r="AU46" s="31"/>
      <c r="AV46" s="742"/>
      <c r="AW46" s="30"/>
      <c r="AX46" s="477"/>
      <c r="AY46" s="538"/>
      <c r="AZ46" s="372"/>
      <c r="BA46" s="372">
        <f t="shared" si="18"/>
        <v>0</v>
      </c>
      <c r="BB46" s="372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42"/>
      <c r="BI46" s="30"/>
      <c r="BJ46" s="152" t="str">
        <f t="shared" si="37"/>
        <v xml:space="preserve"> </v>
      </c>
      <c r="BL46" s="823">
        <f t="shared" si="15"/>
        <v>18.899999999999999</v>
      </c>
      <c r="BM46" s="823">
        <f t="shared" si="16"/>
        <v>18.899999999999999</v>
      </c>
      <c r="BN46" s="764">
        <v>18.899999999999999</v>
      </c>
      <c r="BO46" s="810"/>
      <c r="BP46" s="810"/>
      <c r="BQ46" s="810"/>
    </row>
    <row r="47" spans="1:81" s="357" customFormat="1" ht="26.25" customHeight="1" x14ac:dyDescent="0.25">
      <c r="A47" s="605" t="s">
        <v>57</v>
      </c>
      <c r="B47" s="606">
        <v>12</v>
      </c>
      <c r="C47" s="449">
        <f t="shared" si="57"/>
        <v>20285.5</v>
      </c>
      <c r="D47" s="449">
        <f t="shared" si="57"/>
        <v>20285.5</v>
      </c>
      <c r="E47" s="356">
        <f t="shared" si="58"/>
        <v>12324.5</v>
      </c>
      <c r="F47" s="356">
        <f t="shared" si="32"/>
        <v>12324.5</v>
      </c>
      <c r="G47" s="356">
        <f t="shared" si="33"/>
        <v>0</v>
      </c>
      <c r="H47" s="356">
        <f t="shared" si="3"/>
        <v>-7961</v>
      </c>
      <c r="I47" s="356">
        <f t="shared" si="4"/>
        <v>60.755219245273715</v>
      </c>
      <c r="J47" s="826">
        <f t="shared" si="48"/>
        <v>10748.7</v>
      </c>
      <c r="K47" s="43">
        <f t="shared" si="5"/>
        <v>1575.7999999999993</v>
      </c>
      <c r="L47" s="215">
        <f t="shared" si="6"/>
        <v>114.66037753402736</v>
      </c>
      <c r="M47" s="449">
        <f t="shared" si="59"/>
        <v>20285.5</v>
      </c>
      <c r="N47" s="449">
        <f t="shared" si="60"/>
        <v>20285.5</v>
      </c>
      <c r="O47" s="356">
        <f t="shared" si="17"/>
        <v>12324.5</v>
      </c>
      <c r="P47" s="356">
        <f t="shared" si="7"/>
        <v>12324.5</v>
      </c>
      <c r="Q47" s="356">
        <f t="shared" si="8"/>
        <v>0</v>
      </c>
      <c r="R47" s="356">
        <f t="shared" si="0"/>
        <v>-7961</v>
      </c>
      <c r="S47" s="356">
        <f t="shared" si="1"/>
        <v>60.755219245273715</v>
      </c>
      <c r="T47" s="826">
        <f t="shared" si="53"/>
        <v>10748.7</v>
      </c>
      <c r="U47" s="83">
        <f t="shared" si="30"/>
        <v>1575.7999999999993</v>
      </c>
      <c r="V47" s="722">
        <f t="shared" si="54"/>
        <v>114.66037753402736</v>
      </c>
      <c r="W47" s="868">
        <f>W48+W49</f>
        <v>0</v>
      </c>
      <c r="X47" s="520">
        <f>X48+X49</f>
        <v>0</v>
      </c>
      <c r="Y47" s="356">
        <f t="shared" si="61"/>
        <v>0</v>
      </c>
      <c r="Z47" s="947">
        <f>Z48+Z49</f>
        <v>0</v>
      </c>
      <c r="AA47" s="977">
        <f>AA48+AA49</f>
        <v>0</v>
      </c>
      <c r="AB47" s="449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909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49">
        <f>AI48+AI49</f>
        <v>15080.1</v>
      </c>
      <c r="AJ47" s="449">
        <f>AJ48+AJ49</f>
        <v>15080.1</v>
      </c>
      <c r="AK47" s="356">
        <f>AK48+AK49</f>
        <v>9126</v>
      </c>
      <c r="AL47" s="356">
        <f t="shared" si="50"/>
        <v>-5954.1</v>
      </c>
      <c r="AM47" s="127">
        <f t="shared" ref="AM47:AM53" si="62">IF(AJ47&lt;&gt;0,IF(AK47/AJ47*100&lt;0,"&lt;0",IF(AK47/AJ47*100&gt;200,"&gt;200",AK47/AJ47*100))," ")</f>
        <v>60.516840074004804</v>
      </c>
      <c r="AN47" s="786">
        <f>AN48+AN49</f>
        <v>7954</v>
      </c>
      <c r="AO47" s="127">
        <f t="shared" ref="AO47:AO53" si="63">AK47-AN47</f>
        <v>1172</v>
      </c>
      <c r="AP47" s="733">
        <f t="shared" si="11"/>
        <v>114.7347246668343</v>
      </c>
      <c r="AQ47" s="449">
        <f>AQ48+AQ49</f>
        <v>5205.3999999999996</v>
      </c>
      <c r="AR47" s="449">
        <f>AR48+AR49</f>
        <v>5205.3999999999996</v>
      </c>
      <c r="AS47" s="356">
        <f>AS48+AS49</f>
        <v>3198.5</v>
      </c>
      <c r="AT47" s="356">
        <f>AS47-AR47</f>
        <v>-2006.8999999999996</v>
      </c>
      <c r="AU47" s="43">
        <f t="shared" si="12"/>
        <v>61.44580627809583</v>
      </c>
      <c r="AV47" s="741">
        <f>AV48+AV49</f>
        <v>2794.7</v>
      </c>
      <c r="AW47" s="356">
        <f t="shared" ref="AW47:AW56" si="64">AS47-AV47</f>
        <v>403.80000000000018</v>
      </c>
      <c r="AX47" s="482">
        <f t="shared" si="13"/>
        <v>114.44877804415501</v>
      </c>
      <c r="AY47" s="543"/>
      <c r="AZ47" s="449">
        <f>AZ48+AZ49</f>
        <v>0</v>
      </c>
      <c r="BA47" s="449">
        <f t="shared" si="18"/>
        <v>0</v>
      </c>
      <c r="BB47" s="449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5">IF(AZ47&lt;&gt;0,IF(BC47/AZ47*100&lt;0,"&lt;0",IF(BC47/AZ47*100&gt;200,"&gt;200",BC47/AZ47*100))," ")</f>
        <v xml:space="preserve"> </v>
      </c>
      <c r="BH47" s="741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823">
        <f t="shared" si="15"/>
        <v>798.2</v>
      </c>
      <c r="BM47" s="823">
        <f t="shared" si="16"/>
        <v>798.2</v>
      </c>
      <c r="BN47" s="810">
        <v>0</v>
      </c>
      <c r="BO47" s="764">
        <v>600.4</v>
      </c>
      <c r="BP47" s="810">
        <v>197.8</v>
      </c>
      <c r="BQ47" s="810">
        <v>0</v>
      </c>
    </row>
    <row r="48" spans="1:81" ht="22.5" customHeight="1" x14ac:dyDescent="0.25">
      <c r="A48" s="600" t="s">
        <v>12</v>
      </c>
      <c r="B48" s="587">
        <v>121</v>
      </c>
      <c r="C48" s="372">
        <f t="shared" si="57"/>
        <v>15080.1</v>
      </c>
      <c r="D48" s="372">
        <f t="shared" si="57"/>
        <v>15080.1</v>
      </c>
      <c r="E48" s="30">
        <f t="shared" si="58"/>
        <v>9126</v>
      </c>
      <c r="F48" s="30">
        <f t="shared" si="32"/>
        <v>9126</v>
      </c>
      <c r="G48" s="30">
        <f t="shared" si="33"/>
        <v>0</v>
      </c>
      <c r="H48" s="30">
        <f t="shared" si="3"/>
        <v>-5954.1</v>
      </c>
      <c r="I48" s="30">
        <f t="shared" si="4"/>
        <v>60.516840074004804</v>
      </c>
      <c r="J48" s="832">
        <f t="shared" si="48"/>
        <v>7954</v>
      </c>
      <c r="K48" s="41">
        <f t="shared" si="5"/>
        <v>1172</v>
      </c>
      <c r="L48" s="214">
        <f t="shared" si="6"/>
        <v>114.7347246668343</v>
      </c>
      <c r="M48" s="372">
        <f t="shared" si="59"/>
        <v>15080.1</v>
      </c>
      <c r="N48" s="372">
        <f t="shared" si="60"/>
        <v>15080.1</v>
      </c>
      <c r="O48" s="30">
        <f t="shared" si="17"/>
        <v>9126</v>
      </c>
      <c r="P48" s="30">
        <f t="shared" si="7"/>
        <v>9126</v>
      </c>
      <c r="Q48" s="30">
        <f t="shared" si="8"/>
        <v>0</v>
      </c>
      <c r="R48" s="30">
        <f t="shared" si="0"/>
        <v>-5954.1</v>
      </c>
      <c r="S48" s="30">
        <f t="shared" si="1"/>
        <v>60.516840074004804</v>
      </c>
      <c r="T48" s="832">
        <f t="shared" si="53"/>
        <v>7954</v>
      </c>
      <c r="U48" s="82">
        <f t="shared" si="30"/>
        <v>1172</v>
      </c>
      <c r="V48" s="721">
        <f t="shared" si="54"/>
        <v>114.7347246668343</v>
      </c>
      <c r="W48" s="863"/>
      <c r="X48" s="394"/>
      <c r="Y48" s="30">
        <f t="shared" si="61"/>
        <v>0</v>
      </c>
      <c r="Z48" s="565"/>
      <c r="AA48" s="972"/>
      <c r="AB48" s="372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910"/>
      <c r="AG48" s="30">
        <f t="shared" si="49"/>
        <v>0</v>
      </c>
      <c r="AH48" s="152" t="str">
        <f t="shared" si="56"/>
        <v xml:space="preserve"> </v>
      </c>
      <c r="AI48" s="566">
        <v>15080.1</v>
      </c>
      <c r="AJ48" s="528">
        <v>15080.1</v>
      </c>
      <c r="AK48" s="44">
        <v>9126</v>
      </c>
      <c r="AL48" s="30">
        <f t="shared" si="50"/>
        <v>-5954.1</v>
      </c>
      <c r="AM48" s="30">
        <f t="shared" si="62"/>
        <v>60.516840074004804</v>
      </c>
      <c r="AN48" s="792">
        <v>7954</v>
      </c>
      <c r="AO48" s="30">
        <f t="shared" si="63"/>
        <v>1172</v>
      </c>
      <c r="AP48" s="733">
        <f t="shared" si="11"/>
        <v>114.7347246668343</v>
      </c>
      <c r="AQ48" s="151"/>
      <c r="AR48" s="372"/>
      <c r="AS48" s="30"/>
      <c r="AT48" s="30">
        <f>AS48-AR48</f>
        <v>0</v>
      </c>
      <c r="AU48" s="41" t="str">
        <f t="shared" si="12"/>
        <v xml:space="preserve"> </v>
      </c>
      <c r="AV48" s="742"/>
      <c r="AW48" s="30">
        <f t="shared" si="64"/>
        <v>0</v>
      </c>
      <c r="AX48" s="480" t="str">
        <f t="shared" si="13"/>
        <v xml:space="preserve"> </v>
      </c>
      <c r="AY48" s="542"/>
      <c r="AZ48" s="372"/>
      <c r="BA48" s="372">
        <f t="shared" si="18"/>
        <v>0</v>
      </c>
      <c r="BB48" s="372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42"/>
      <c r="BI48" s="30">
        <f t="shared" si="55"/>
        <v>0</v>
      </c>
      <c r="BJ48" s="152" t="str">
        <f t="shared" si="37"/>
        <v xml:space="preserve"> </v>
      </c>
      <c r="BL48" s="823">
        <f t="shared" si="15"/>
        <v>600.4</v>
      </c>
      <c r="BM48" s="823">
        <f t="shared" si="16"/>
        <v>600.4</v>
      </c>
      <c r="BN48" s="812"/>
      <c r="BO48" s="766">
        <v>600.4</v>
      </c>
      <c r="BP48" s="812"/>
      <c r="BQ48" s="810"/>
    </row>
    <row r="49" spans="1:69" ht="30" customHeight="1" x14ac:dyDescent="0.25">
      <c r="A49" s="600" t="s">
        <v>13</v>
      </c>
      <c r="B49" s="587">
        <v>122</v>
      </c>
      <c r="C49" s="372">
        <f t="shared" si="57"/>
        <v>5205.3999999999996</v>
      </c>
      <c r="D49" s="372">
        <f t="shared" si="57"/>
        <v>5205.3999999999996</v>
      </c>
      <c r="E49" s="30">
        <f t="shared" si="58"/>
        <v>3198.5</v>
      </c>
      <c r="F49" s="30">
        <f t="shared" si="32"/>
        <v>3198.5</v>
      </c>
      <c r="G49" s="30">
        <f t="shared" si="33"/>
        <v>0</v>
      </c>
      <c r="H49" s="30">
        <f t="shared" si="3"/>
        <v>-2006.8999999999996</v>
      </c>
      <c r="I49" s="30">
        <f t="shared" si="4"/>
        <v>61.44580627809583</v>
      </c>
      <c r="J49" s="832">
        <f t="shared" si="48"/>
        <v>2794.7</v>
      </c>
      <c r="K49" s="41">
        <f t="shared" si="5"/>
        <v>403.80000000000018</v>
      </c>
      <c r="L49" s="214">
        <f t="shared" si="6"/>
        <v>114.44877804415501</v>
      </c>
      <c r="M49" s="372">
        <f t="shared" si="59"/>
        <v>5205.3999999999996</v>
      </c>
      <c r="N49" s="372">
        <f t="shared" si="60"/>
        <v>5205.3999999999996</v>
      </c>
      <c r="O49" s="30">
        <f t="shared" si="17"/>
        <v>3198.5</v>
      </c>
      <c r="P49" s="30">
        <f t="shared" si="7"/>
        <v>3198.5</v>
      </c>
      <c r="Q49" s="30">
        <f t="shared" si="8"/>
        <v>0</v>
      </c>
      <c r="R49" s="30">
        <f t="shared" si="0"/>
        <v>-2006.8999999999996</v>
      </c>
      <c r="S49" s="30">
        <f t="shared" si="1"/>
        <v>61.44580627809583</v>
      </c>
      <c r="T49" s="832">
        <f t="shared" si="53"/>
        <v>2794.7</v>
      </c>
      <c r="U49" s="82">
        <f t="shared" si="30"/>
        <v>403.80000000000018</v>
      </c>
      <c r="V49" s="721">
        <f t="shared" si="54"/>
        <v>114.44877804415501</v>
      </c>
      <c r="W49" s="863"/>
      <c r="X49" s="394"/>
      <c r="Y49" s="30">
        <f t="shared" si="61"/>
        <v>0</v>
      </c>
      <c r="Z49" s="565"/>
      <c r="AA49" s="972"/>
      <c r="AB49" s="372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910"/>
      <c r="AG49" s="30">
        <f t="shared" si="49"/>
        <v>0</v>
      </c>
      <c r="AH49" s="152" t="str">
        <f t="shared" si="56"/>
        <v xml:space="preserve"> </v>
      </c>
      <c r="AI49" s="151"/>
      <c r="AJ49" s="372"/>
      <c r="AK49" s="30"/>
      <c r="AL49" s="30">
        <f t="shared" si="50"/>
        <v>0</v>
      </c>
      <c r="AM49" s="30" t="str">
        <f t="shared" si="62"/>
        <v xml:space="preserve"> </v>
      </c>
      <c r="AN49" s="787"/>
      <c r="AO49" s="30">
        <f t="shared" si="63"/>
        <v>0</v>
      </c>
      <c r="AP49" s="733" t="str">
        <f t="shared" si="11"/>
        <v xml:space="preserve"> </v>
      </c>
      <c r="AQ49" s="566">
        <v>5205.3999999999996</v>
      </c>
      <c r="AR49" s="528">
        <v>5205.3999999999996</v>
      </c>
      <c r="AS49" s="44">
        <v>3198.5</v>
      </c>
      <c r="AT49" s="30">
        <v>1331.1</v>
      </c>
      <c r="AU49" s="41">
        <f t="shared" si="12"/>
        <v>61.44580627809583</v>
      </c>
      <c r="AV49" s="773">
        <v>2794.7</v>
      </c>
      <c r="AW49" s="30">
        <f t="shared" si="64"/>
        <v>403.80000000000018</v>
      </c>
      <c r="AX49" s="480">
        <f t="shared" si="13"/>
        <v>114.44877804415501</v>
      </c>
      <c r="AY49" s="542"/>
      <c r="AZ49" s="372"/>
      <c r="BA49" s="372">
        <f t="shared" si="18"/>
        <v>0</v>
      </c>
      <c r="BB49" s="372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42"/>
      <c r="BI49" s="30">
        <f t="shared" si="55"/>
        <v>0</v>
      </c>
      <c r="BJ49" s="152" t="str">
        <f t="shared" si="37"/>
        <v xml:space="preserve"> </v>
      </c>
      <c r="BL49" s="823">
        <f t="shared" si="15"/>
        <v>197.8</v>
      </c>
      <c r="BM49" s="823">
        <f t="shared" si="16"/>
        <v>197.8</v>
      </c>
      <c r="BN49" s="810"/>
      <c r="BO49" s="810"/>
      <c r="BP49" s="810">
        <v>197.8</v>
      </c>
      <c r="BQ49" s="812"/>
    </row>
    <row r="50" spans="1:69" s="13" customFormat="1" ht="23.25" customHeight="1" x14ac:dyDescent="0.25">
      <c r="A50" s="607" t="s">
        <v>44</v>
      </c>
      <c r="B50" s="583">
        <v>13</v>
      </c>
      <c r="C50" s="445">
        <f t="shared" si="57"/>
        <v>1130.6000000000001</v>
      </c>
      <c r="D50" s="445">
        <f t="shared" si="57"/>
        <v>1190.3000000000002</v>
      </c>
      <c r="E50" s="28">
        <f t="shared" si="58"/>
        <v>296.2</v>
      </c>
      <c r="F50" s="28">
        <f t="shared" si="32"/>
        <v>60.600000000000009</v>
      </c>
      <c r="G50" s="28">
        <f t="shared" si="33"/>
        <v>235.6</v>
      </c>
      <c r="H50" s="28">
        <f t="shared" si="3"/>
        <v>-894.10000000000014</v>
      </c>
      <c r="I50" s="28">
        <f t="shared" si="4"/>
        <v>24.88448290346971</v>
      </c>
      <c r="J50" s="826">
        <f t="shared" si="48"/>
        <v>121.89999999999999</v>
      </c>
      <c r="K50" s="29">
        <f t="shared" si="5"/>
        <v>174.3</v>
      </c>
      <c r="L50" s="209" t="str">
        <f t="shared" si="6"/>
        <v>&gt;200</v>
      </c>
      <c r="M50" s="445">
        <f t="shared" si="59"/>
        <v>1110.9000000000001</v>
      </c>
      <c r="N50" s="445">
        <f t="shared" si="60"/>
        <v>1121.4000000000001</v>
      </c>
      <c r="O50" s="28">
        <f t="shared" si="17"/>
        <v>224.5</v>
      </c>
      <c r="P50" s="28">
        <f t="shared" si="7"/>
        <v>60.5</v>
      </c>
      <c r="Q50" s="28">
        <f t="shared" si="8"/>
        <v>164</v>
      </c>
      <c r="R50" s="28">
        <f t="shared" si="0"/>
        <v>-896.90000000000009</v>
      </c>
      <c r="S50" s="28">
        <f t="shared" si="1"/>
        <v>20.019618334225076</v>
      </c>
      <c r="T50" s="826">
        <f t="shared" si="53"/>
        <v>112.3</v>
      </c>
      <c r="U50" s="76">
        <f t="shared" si="30"/>
        <v>112.2</v>
      </c>
      <c r="V50" s="716">
        <f t="shared" si="54"/>
        <v>199.91095280498666</v>
      </c>
      <c r="W50" s="862">
        <f>W51+W52</f>
        <v>1110.9000000000001</v>
      </c>
      <c r="X50" s="517">
        <f>X51+X52</f>
        <v>1121.4000000000001</v>
      </c>
      <c r="Y50" s="28">
        <f t="shared" si="61"/>
        <v>457.40000000000009</v>
      </c>
      <c r="Z50" s="942">
        <f>Z51+Z52</f>
        <v>664</v>
      </c>
      <c r="AA50" s="971">
        <f>AA51+AA52</f>
        <v>224.5</v>
      </c>
      <c r="AB50" s="445">
        <f t="shared" si="9"/>
        <v>60.5</v>
      </c>
      <c r="AC50" s="28">
        <f>AC51+AC52</f>
        <v>164</v>
      </c>
      <c r="AD50" s="28">
        <f t="shared" si="19"/>
        <v>-896.90000000000009</v>
      </c>
      <c r="AE50" s="28">
        <f t="shared" si="10"/>
        <v>20.019618334225076</v>
      </c>
      <c r="AF50" s="909">
        <f>AF51+AF52</f>
        <v>112.3</v>
      </c>
      <c r="AG50" s="45">
        <f t="shared" si="49"/>
        <v>112.2</v>
      </c>
      <c r="AH50" s="152">
        <f t="shared" si="56"/>
        <v>199.91095280498666</v>
      </c>
      <c r="AI50" s="204"/>
      <c r="AJ50" s="529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93">
        <f>AN51+AN52</f>
        <v>0</v>
      </c>
      <c r="AO50" s="127">
        <f t="shared" si="63"/>
        <v>0</v>
      </c>
      <c r="AP50" s="733" t="str">
        <f t="shared" si="11"/>
        <v xml:space="preserve"> </v>
      </c>
      <c r="AQ50" s="204"/>
      <c r="AR50" s="529">
        <f>AR51+AR52</f>
        <v>0</v>
      </c>
      <c r="AS50" s="529">
        <f>AS51+AS52</f>
        <v>0</v>
      </c>
      <c r="AT50" s="45">
        <f>AT51+AT52</f>
        <v>0</v>
      </c>
      <c r="AU50" s="29" t="str">
        <f t="shared" si="12"/>
        <v xml:space="preserve"> </v>
      </c>
      <c r="AV50" s="774">
        <f>AV51+AV52</f>
        <v>0</v>
      </c>
      <c r="AW50" s="45">
        <f t="shared" si="64"/>
        <v>0</v>
      </c>
      <c r="AX50" s="483" t="str">
        <f t="shared" si="13"/>
        <v xml:space="preserve"> </v>
      </c>
      <c r="AY50" s="149">
        <f>AY51+AY52</f>
        <v>19.7</v>
      </c>
      <c r="AZ50" s="445">
        <f>AZ51+AZ52</f>
        <v>68.900000000000006</v>
      </c>
      <c r="BA50" s="445">
        <f t="shared" si="18"/>
        <v>0.20000000000000284</v>
      </c>
      <c r="BB50" s="445">
        <f>BB51+BB52</f>
        <v>68.7</v>
      </c>
      <c r="BC50" s="28">
        <f>BC51+BC52</f>
        <v>71.7</v>
      </c>
      <c r="BD50" s="28">
        <f t="shared" si="14"/>
        <v>0.10000000000000853</v>
      </c>
      <c r="BE50" s="28">
        <f>BE51+BE52</f>
        <v>71.599999999999994</v>
      </c>
      <c r="BF50" s="50">
        <f>BC50-AZ50</f>
        <v>2.7999999999999972</v>
      </c>
      <c r="BG50" s="50">
        <f t="shared" si="65"/>
        <v>104.06386066763424</v>
      </c>
      <c r="BH50" s="741">
        <f>BH51+BH52</f>
        <v>9.6</v>
      </c>
      <c r="BI50" s="28">
        <f t="shared" si="55"/>
        <v>62.1</v>
      </c>
      <c r="BJ50" s="152" t="str">
        <f t="shared" si="37"/>
        <v>&gt;200</v>
      </c>
      <c r="BK50" s="2"/>
      <c r="BL50" s="823">
        <f t="shared" si="15"/>
        <v>1.3</v>
      </c>
      <c r="BM50" s="823">
        <f t="shared" si="16"/>
        <v>0.3</v>
      </c>
      <c r="BN50" s="810">
        <v>0.3</v>
      </c>
      <c r="BO50" s="810">
        <v>0</v>
      </c>
      <c r="BP50" s="810">
        <v>0</v>
      </c>
      <c r="BQ50" s="764">
        <v>1</v>
      </c>
    </row>
    <row r="51" spans="1:69" ht="23.25" customHeight="1" x14ac:dyDescent="0.25">
      <c r="A51" s="608" t="s">
        <v>45</v>
      </c>
      <c r="B51" s="587">
        <v>131</v>
      </c>
      <c r="C51" s="372">
        <f t="shared" si="57"/>
        <v>93.600000000000009</v>
      </c>
      <c r="D51" s="372">
        <f t="shared" si="57"/>
        <v>104.7</v>
      </c>
      <c r="E51" s="30">
        <f t="shared" si="58"/>
        <v>10.799999999999999</v>
      </c>
      <c r="F51" s="30">
        <f t="shared" si="32"/>
        <v>0</v>
      </c>
      <c r="G51" s="30">
        <f t="shared" si="33"/>
        <v>10.799999999999999</v>
      </c>
      <c r="H51" s="30">
        <f t="shared" si="3"/>
        <v>-93.9</v>
      </c>
      <c r="I51" s="30">
        <f t="shared" si="4"/>
        <v>10.315186246418337</v>
      </c>
      <c r="J51" s="832">
        <f t="shared" si="48"/>
        <v>1.2</v>
      </c>
      <c r="K51" s="41">
        <f t="shared" si="5"/>
        <v>9.6</v>
      </c>
      <c r="L51" s="214" t="str">
        <f t="shared" si="6"/>
        <v>&gt;200</v>
      </c>
      <c r="M51" s="372">
        <f t="shared" si="59"/>
        <v>92.7</v>
      </c>
      <c r="N51" s="372">
        <f t="shared" si="60"/>
        <v>92.7</v>
      </c>
      <c r="O51" s="30">
        <f t="shared" si="17"/>
        <v>0.1</v>
      </c>
      <c r="P51" s="30">
        <f t="shared" si="7"/>
        <v>0</v>
      </c>
      <c r="Q51" s="30">
        <f t="shared" si="8"/>
        <v>0.1</v>
      </c>
      <c r="R51" s="30">
        <f t="shared" si="0"/>
        <v>-92.600000000000009</v>
      </c>
      <c r="S51" s="30">
        <f t="shared" si="1"/>
        <v>0.10787486515641857</v>
      </c>
      <c r="T51" s="832">
        <f t="shared" si="53"/>
        <v>0.6</v>
      </c>
      <c r="U51" s="82">
        <f t="shared" si="30"/>
        <v>-0.5</v>
      </c>
      <c r="V51" s="721">
        <f t="shared" si="54"/>
        <v>16.666666666666668</v>
      </c>
      <c r="W51" s="863">
        <v>92.7</v>
      </c>
      <c r="X51" s="394">
        <v>92.7</v>
      </c>
      <c r="Y51" s="30">
        <f t="shared" si="61"/>
        <v>0.10000000000000853</v>
      </c>
      <c r="Z51" s="565">
        <v>92.6</v>
      </c>
      <c r="AA51" s="972">
        <v>0.1</v>
      </c>
      <c r="AB51" s="372">
        <f t="shared" si="9"/>
        <v>0</v>
      </c>
      <c r="AC51" s="30">
        <v>0.1</v>
      </c>
      <c r="AD51" s="30">
        <f t="shared" si="19"/>
        <v>-92.600000000000009</v>
      </c>
      <c r="AE51" s="30">
        <f t="shared" si="10"/>
        <v>0.10787486515641857</v>
      </c>
      <c r="AF51" s="910">
        <v>0.6</v>
      </c>
      <c r="AG51" s="30">
        <f t="shared" si="49"/>
        <v>-0.5</v>
      </c>
      <c r="AH51" s="152">
        <f t="shared" si="56"/>
        <v>16.666666666666668</v>
      </c>
      <c r="AI51" s="151"/>
      <c r="AJ51" s="372"/>
      <c r="AK51" s="30"/>
      <c r="AL51" s="30">
        <f>AK51-AJ51</f>
        <v>0</v>
      </c>
      <c r="AM51" s="30" t="str">
        <f t="shared" si="62"/>
        <v xml:space="preserve"> </v>
      </c>
      <c r="AN51" s="787"/>
      <c r="AO51" s="30">
        <f t="shared" si="63"/>
        <v>0</v>
      </c>
      <c r="AP51" s="733" t="str">
        <f t="shared" si="11"/>
        <v xml:space="preserve"> </v>
      </c>
      <c r="AQ51" s="151"/>
      <c r="AR51" s="372"/>
      <c r="AS51" s="30"/>
      <c r="AT51" s="30">
        <f>AS51-AR51</f>
        <v>0</v>
      </c>
      <c r="AU51" s="41" t="str">
        <f t="shared" si="12"/>
        <v xml:space="preserve"> </v>
      </c>
      <c r="AV51" s="742"/>
      <c r="AW51" s="30">
        <f t="shared" si="64"/>
        <v>0</v>
      </c>
      <c r="AX51" s="310" t="str">
        <f t="shared" si="13"/>
        <v xml:space="preserve"> </v>
      </c>
      <c r="AY51" s="542">
        <v>0.9</v>
      </c>
      <c r="AZ51" s="372">
        <v>12</v>
      </c>
      <c r="BA51" s="372">
        <f t="shared" si="18"/>
        <v>0.19999999999999929</v>
      </c>
      <c r="BB51" s="372">
        <v>11.8</v>
      </c>
      <c r="BC51" s="30">
        <v>10.7</v>
      </c>
      <c r="BD51" s="30">
        <f t="shared" si="14"/>
        <v>0</v>
      </c>
      <c r="BE51" s="30">
        <v>10.7</v>
      </c>
      <c r="BF51" s="30">
        <f>BC51-AZ51</f>
        <v>-1.3000000000000007</v>
      </c>
      <c r="BG51" s="30">
        <f t="shared" si="65"/>
        <v>89.166666666666657</v>
      </c>
      <c r="BH51" s="742">
        <v>0.6</v>
      </c>
      <c r="BI51" s="30">
        <f t="shared" si="55"/>
        <v>10.1</v>
      </c>
      <c r="BJ51" s="152" t="str">
        <f t="shared" si="37"/>
        <v>&gt;200</v>
      </c>
      <c r="BL51" s="823">
        <f t="shared" si="15"/>
        <v>0</v>
      </c>
      <c r="BM51" s="823">
        <f t="shared" si="16"/>
        <v>0</v>
      </c>
      <c r="BN51" s="812"/>
      <c r="BO51" s="812"/>
      <c r="BP51" s="812"/>
      <c r="BQ51" s="761"/>
    </row>
    <row r="52" spans="1:69" ht="23.25" customHeight="1" x14ac:dyDescent="0.25">
      <c r="A52" s="609" t="s">
        <v>51</v>
      </c>
      <c r="B52" s="587">
        <v>132</v>
      </c>
      <c r="C52" s="372">
        <f t="shared" si="57"/>
        <v>1037</v>
      </c>
      <c r="D52" s="372">
        <f t="shared" si="57"/>
        <v>1085.6000000000001</v>
      </c>
      <c r="E52" s="30">
        <f t="shared" si="58"/>
        <v>285.39999999999998</v>
      </c>
      <c r="F52" s="30">
        <f t="shared" si="32"/>
        <v>60.6</v>
      </c>
      <c r="G52" s="30">
        <f t="shared" si="33"/>
        <v>224.8</v>
      </c>
      <c r="H52" s="30">
        <f t="shared" si="3"/>
        <v>-800.20000000000016</v>
      </c>
      <c r="I52" s="30">
        <f t="shared" si="4"/>
        <v>26.289609432571844</v>
      </c>
      <c r="J52" s="833">
        <f t="shared" si="48"/>
        <v>120.7</v>
      </c>
      <c r="K52" s="41">
        <f t="shared" si="5"/>
        <v>164.7</v>
      </c>
      <c r="L52" s="178" t="str">
        <f t="shared" si="6"/>
        <v>&gt;200</v>
      </c>
      <c r="M52" s="372">
        <f t="shared" si="59"/>
        <v>1018.2</v>
      </c>
      <c r="N52" s="372">
        <f t="shared" si="60"/>
        <v>1028.7</v>
      </c>
      <c r="O52" s="30">
        <f t="shared" si="17"/>
        <v>224.4</v>
      </c>
      <c r="P52" s="30">
        <f t="shared" si="7"/>
        <v>60.5</v>
      </c>
      <c r="Q52" s="30">
        <f t="shared" si="8"/>
        <v>163.9</v>
      </c>
      <c r="R52" s="30">
        <f t="shared" si="0"/>
        <v>-804.30000000000007</v>
      </c>
      <c r="S52" s="30">
        <f t="shared" si="1"/>
        <v>21.813939924176147</v>
      </c>
      <c r="T52" s="833">
        <f t="shared" si="53"/>
        <v>111.7</v>
      </c>
      <c r="U52" s="84">
        <f t="shared" si="30"/>
        <v>112.7</v>
      </c>
      <c r="V52" s="704" t="str">
        <f t="shared" si="54"/>
        <v>&gt;200</v>
      </c>
      <c r="W52" s="863">
        <v>1018.2</v>
      </c>
      <c r="X52" s="394">
        <v>1028.7</v>
      </c>
      <c r="Y52" s="30">
        <f t="shared" si="61"/>
        <v>457.30000000000007</v>
      </c>
      <c r="Z52" s="565">
        <v>571.4</v>
      </c>
      <c r="AA52" s="972">
        <v>224.4</v>
      </c>
      <c r="AB52" s="372">
        <f t="shared" si="9"/>
        <v>60.5</v>
      </c>
      <c r="AC52" s="30">
        <v>163.9</v>
      </c>
      <c r="AD52" s="30">
        <f t="shared" si="19"/>
        <v>-804.30000000000007</v>
      </c>
      <c r="AE52" s="30">
        <f t="shared" si="10"/>
        <v>21.813939924176147</v>
      </c>
      <c r="AF52" s="910">
        <v>111.7</v>
      </c>
      <c r="AG52" s="30">
        <f t="shared" si="49"/>
        <v>112.7</v>
      </c>
      <c r="AH52" s="152" t="str">
        <f t="shared" si="56"/>
        <v>&gt;200</v>
      </c>
      <c r="AI52" s="151"/>
      <c r="AJ52" s="372"/>
      <c r="AK52" s="30"/>
      <c r="AL52" s="30">
        <f>AK52-AJ52</f>
        <v>0</v>
      </c>
      <c r="AM52" s="30" t="str">
        <f t="shared" si="62"/>
        <v xml:space="preserve"> </v>
      </c>
      <c r="AN52" s="787"/>
      <c r="AO52" s="30">
        <f t="shared" si="63"/>
        <v>0</v>
      </c>
      <c r="AP52" s="733" t="str">
        <f t="shared" si="11"/>
        <v xml:space="preserve"> </v>
      </c>
      <c r="AQ52" s="151"/>
      <c r="AR52" s="372"/>
      <c r="AS52" s="30"/>
      <c r="AT52" s="30">
        <f>AS52-AR52</f>
        <v>0</v>
      </c>
      <c r="AU52" s="47" t="str">
        <f t="shared" si="12"/>
        <v xml:space="preserve"> </v>
      </c>
      <c r="AV52" s="742"/>
      <c r="AW52" s="30">
        <f t="shared" si="64"/>
        <v>0</v>
      </c>
      <c r="AX52" s="484" t="str">
        <f t="shared" si="13"/>
        <v xml:space="preserve"> </v>
      </c>
      <c r="AY52" s="552">
        <v>18.8</v>
      </c>
      <c r="AZ52" s="372">
        <v>56.9</v>
      </c>
      <c r="BA52" s="372">
        <f t="shared" si="18"/>
        <v>0</v>
      </c>
      <c r="BB52" s="372">
        <v>56.9</v>
      </c>
      <c r="BC52" s="30">
        <v>61</v>
      </c>
      <c r="BD52" s="30">
        <f t="shared" si="14"/>
        <v>0.10000000000000142</v>
      </c>
      <c r="BE52" s="30">
        <v>60.9</v>
      </c>
      <c r="BF52" s="30">
        <f t="shared" ref="BF52:BF63" si="66">BC52-AZ52</f>
        <v>4.1000000000000014</v>
      </c>
      <c r="BG52" s="30">
        <f t="shared" si="65"/>
        <v>107.20562390158173</v>
      </c>
      <c r="BH52" s="742">
        <v>9</v>
      </c>
      <c r="BI52" s="30">
        <f t="shared" si="55"/>
        <v>52</v>
      </c>
      <c r="BJ52" s="152" t="str">
        <f t="shared" si="37"/>
        <v>&gt;200</v>
      </c>
      <c r="BL52" s="823">
        <f t="shared" si="15"/>
        <v>1.3</v>
      </c>
      <c r="BM52" s="823">
        <f t="shared" si="16"/>
        <v>0.3</v>
      </c>
      <c r="BN52" s="810">
        <v>0.3</v>
      </c>
      <c r="BO52" s="810"/>
      <c r="BP52" s="810"/>
      <c r="BQ52" s="766">
        <v>1</v>
      </c>
    </row>
    <row r="53" spans="1:69" s="8" customFormat="1" ht="23.25" customHeight="1" x14ac:dyDescent="0.25">
      <c r="A53" s="610" t="s">
        <v>40</v>
      </c>
      <c r="B53" s="583">
        <v>14</v>
      </c>
      <c r="C53" s="450">
        <f>M53+AY53-C57</f>
        <v>3148.3</v>
      </c>
      <c r="D53" s="450">
        <f>N53+AZ53-D57</f>
        <v>3234.2000000000003</v>
      </c>
      <c r="E53" s="450">
        <f>O53+BC53-E57</f>
        <v>1861.0000000000002</v>
      </c>
      <c r="F53" s="450">
        <f>P53+BD53-F57</f>
        <v>1858.9000000000003</v>
      </c>
      <c r="G53" s="50">
        <f t="shared" si="33"/>
        <v>2.1</v>
      </c>
      <c r="H53" s="50">
        <f t="shared" si="3"/>
        <v>-1373.2</v>
      </c>
      <c r="I53" s="50">
        <f t="shared" si="4"/>
        <v>57.541277595696002</v>
      </c>
      <c r="J53" s="834">
        <f>T53+BH53-J57</f>
        <v>1756.2</v>
      </c>
      <c r="K53" s="41">
        <f t="shared" si="5"/>
        <v>104.80000000000018</v>
      </c>
      <c r="L53" s="216">
        <f t="shared" si="6"/>
        <v>105.96742967771327</v>
      </c>
      <c r="M53" s="450">
        <f t="shared" si="59"/>
        <v>2460</v>
      </c>
      <c r="N53" s="450">
        <f t="shared" si="60"/>
        <v>2464.4</v>
      </c>
      <c r="O53" s="50">
        <f t="shared" si="17"/>
        <v>1459.4000000000003</v>
      </c>
      <c r="P53" s="50">
        <f t="shared" si="7"/>
        <v>1457.3000000000004</v>
      </c>
      <c r="Q53" s="50">
        <f t="shared" si="8"/>
        <v>2.1</v>
      </c>
      <c r="R53" s="50">
        <f t="shared" si="0"/>
        <v>-1004.9999999999998</v>
      </c>
      <c r="S53" s="50">
        <f t="shared" si="1"/>
        <v>59.219282583996112</v>
      </c>
      <c r="T53" s="834">
        <f t="shared" si="53"/>
        <v>1481.7</v>
      </c>
      <c r="U53" s="85">
        <f t="shared" si="30"/>
        <v>-22.299999999999727</v>
      </c>
      <c r="V53" s="723">
        <f t="shared" si="54"/>
        <v>98.494971991631246</v>
      </c>
      <c r="W53" s="869">
        <f>W54+W60+W64+W65+W66</f>
        <v>2099</v>
      </c>
      <c r="X53" s="935">
        <f>X54+X60+X64+X65+X66+X67</f>
        <v>2103.4</v>
      </c>
      <c r="Y53" s="50">
        <f t="shared" si="61"/>
        <v>2102</v>
      </c>
      <c r="Z53" s="948">
        <f>Z54+Z60+Z64+Z65+Z66+Z67</f>
        <v>1.4</v>
      </c>
      <c r="AA53" s="978">
        <f>AA54+AA60+AA64+AA65+AA66</f>
        <v>1250.5000000000002</v>
      </c>
      <c r="AB53" s="450">
        <f t="shared" si="9"/>
        <v>1248.4000000000003</v>
      </c>
      <c r="AC53" s="50">
        <f>AC54+AC60+AC64+AC65+AC66</f>
        <v>2.1</v>
      </c>
      <c r="AD53" s="50">
        <f t="shared" si="19"/>
        <v>-852.89999999999986</v>
      </c>
      <c r="AE53" s="50">
        <f t="shared" si="10"/>
        <v>59.451364457544933</v>
      </c>
      <c r="AF53" s="914">
        <f>AF54+AF60+AF64+AF65+AF66</f>
        <v>1309.5</v>
      </c>
      <c r="AG53" s="50">
        <f t="shared" si="49"/>
        <v>-58.999999999999773</v>
      </c>
      <c r="AH53" s="152">
        <f t="shared" si="56"/>
        <v>95.494463535700675</v>
      </c>
      <c r="AI53" s="450">
        <f>AI54+AI60+AI64+AI65+AI66</f>
        <v>257.3</v>
      </c>
      <c r="AJ53" s="450">
        <f>AJ54+AJ60+AJ64+AJ65+AJ66</f>
        <v>257.3</v>
      </c>
      <c r="AK53" s="50">
        <f>AK54+AK60+AK64+AK65+AK66</f>
        <v>160.69999999999999</v>
      </c>
      <c r="AL53" s="50">
        <f>AL54+AL60+AL64+AL65+AL66</f>
        <v>-96.600000000000009</v>
      </c>
      <c r="AM53" s="50">
        <f t="shared" si="62"/>
        <v>62.456276719782345</v>
      </c>
      <c r="AN53" s="794">
        <f>AN54+AN60+AN64+AN65+AN66</f>
        <v>130.80000000000001</v>
      </c>
      <c r="AO53" s="30">
        <f t="shared" si="63"/>
        <v>29.899999999999977</v>
      </c>
      <c r="AP53" s="733">
        <f t="shared" si="11"/>
        <v>122.85932721712535</v>
      </c>
      <c r="AQ53" s="450">
        <f>AQ54+AQ60+AQ64+AQ65+AQ66</f>
        <v>103.69999999999999</v>
      </c>
      <c r="AR53" s="450">
        <f>AR54+AR60+AR64+AR65+AR66</f>
        <v>103.69999999999999</v>
      </c>
      <c r="AS53" s="50">
        <f>AS54+AS60+AS64+AS65+AS66</f>
        <v>48.2</v>
      </c>
      <c r="AT53" s="50">
        <f>AT54+AT60+AT64+AT65+AT66</f>
        <v>-55.499999999999993</v>
      </c>
      <c r="AU53" s="51">
        <f t="shared" si="12"/>
        <v>46.480231436837038</v>
      </c>
      <c r="AV53" s="746">
        <f>AV54+AV60+AV64+AV66</f>
        <v>41.4</v>
      </c>
      <c r="AW53" s="50">
        <f t="shared" si="64"/>
        <v>6.8000000000000043</v>
      </c>
      <c r="AX53" s="485">
        <f t="shared" si="13"/>
        <v>116.42512077294687</v>
      </c>
      <c r="AY53" s="149">
        <f>AY54+AY60+AY64+AY65+AY66</f>
        <v>693.4</v>
      </c>
      <c r="AZ53" s="445">
        <f>AZ54+AZ60+AZ64+AZ65+AZ66</f>
        <v>774.90000000000009</v>
      </c>
      <c r="BA53" s="445">
        <f t="shared" si="18"/>
        <v>774.90000000000009</v>
      </c>
      <c r="BB53" s="445">
        <f>BB54+BB60+BB64+BB65+BB66</f>
        <v>0</v>
      </c>
      <c r="BC53" s="28">
        <f>BC54+BC60+BC64+BC65+BC66</f>
        <v>404</v>
      </c>
      <c r="BD53" s="28">
        <f t="shared" si="14"/>
        <v>404</v>
      </c>
      <c r="BE53" s="28">
        <f>BE54+BE60+BE64+BE65+BE66</f>
        <v>0</v>
      </c>
      <c r="BF53" s="50">
        <f t="shared" si="66"/>
        <v>-370.90000000000009</v>
      </c>
      <c r="BG53" s="28">
        <f t="shared" si="65"/>
        <v>52.135759452832616</v>
      </c>
      <c r="BH53" s="746">
        <f>BH54+BH60+BH64+BH65+BH66</f>
        <v>277.2</v>
      </c>
      <c r="BI53" s="50">
        <f t="shared" si="55"/>
        <v>126.80000000000001</v>
      </c>
      <c r="BJ53" s="152">
        <f t="shared" si="37"/>
        <v>145.74314574314576</v>
      </c>
      <c r="BK53" s="2"/>
      <c r="BL53" s="823">
        <f t="shared" si="15"/>
        <v>100.9</v>
      </c>
      <c r="BM53" s="823">
        <f t="shared" si="16"/>
        <v>84.3</v>
      </c>
      <c r="BN53" s="764">
        <v>83.5</v>
      </c>
      <c r="BO53" s="810">
        <v>0.5</v>
      </c>
      <c r="BP53" s="810">
        <v>0.30000000000000004</v>
      </c>
      <c r="BQ53" s="764">
        <v>16.600000000000001</v>
      </c>
    </row>
    <row r="54" spans="1:69" ht="24.75" customHeight="1" x14ac:dyDescent="0.25">
      <c r="A54" s="608" t="s">
        <v>41</v>
      </c>
      <c r="B54" s="587" t="s">
        <v>291</v>
      </c>
      <c r="C54" s="372">
        <f>M54+AY54-C57</f>
        <v>712.30000000000007</v>
      </c>
      <c r="D54" s="372">
        <f>N54+AZ54-D57</f>
        <v>720.80000000000007</v>
      </c>
      <c r="E54" s="372">
        <f>O54+BC54-E57</f>
        <v>288.90000000000003</v>
      </c>
      <c r="F54" s="30">
        <f>AB54+AK54+AS54+BD54-F57</f>
        <v>288.90000000000003</v>
      </c>
      <c r="G54" s="30">
        <f t="shared" si="33"/>
        <v>0</v>
      </c>
      <c r="H54" s="30">
        <f t="shared" si="3"/>
        <v>-431.90000000000003</v>
      </c>
      <c r="I54" s="30">
        <f t="shared" si="4"/>
        <v>40.080466148723644</v>
      </c>
      <c r="J54" s="832">
        <f>T54+BH54-J57</f>
        <v>546.6</v>
      </c>
      <c r="K54" s="41">
        <f t="shared" si="5"/>
        <v>-257.7</v>
      </c>
      <c r="L54" s="214">
        <f t="shared" si="6"/>
        <v>52.854006586169042</v>
      </c>
      <c r="M54" s="372">
        <f t="shared" si="59"/>
        <v>592.30000000000007</v>
      </c>
      <c r="N54" s="372">
        <f t="shared" si="60"/>
        <v>592.30000000000007</v>
      </c>
      <c r="O54" s="30">
        <f t="shared" si="17"/>
        <v>192.4</v>
      </c>
      <c r="P54" s="30">
        <f t="shared" si="7"/>
        <v>192.4</v>
      </c>
      <c r="Q54" s="30">
        <f t="shared" si="8"/>
        <v>0</v>
      </c>
      <c r="R54" s="30">
        <f t="shared" si="0"/>
        <v>-399.90000000000009</v>
      </c>
      <c r="S54" s="30">
        <f t="shared" si="1"/>
        <v>32.483538747256461</v>
      </c>
      <c r="T54" s="832">
        <f t="shared" si="53"/>
        <v>492.20000000000005</v>
      </c>
      <c r="U54" s="82">
        <f t="shared" si="30"/>
        <v>-299.80000000000007</v>
      </c>
      <c r="V54" s="721">
        <f t="shared" si="54"/>
        <v>39.089800893945551</v>
      </c>
      <c r="W54" s="863">
        <f>W56+W58+W59</f>
        <v>583.1</v>
      </c>
      <c r="X54" s="394">
        <f>X56+X58+X59</f>
        <v>583.1</v>
      </c>
      <c r="Y54" s="30">
        <f t="shared" si="61"/>
        <v>583.1</v>
      </c>
      <c r="Z54" s="565">
        <f>Z56+Z58+Z59</f>
        <v>0</v>
      </c>
      <c r="AA54" s="972">
        <f>AA56+AA58+AA59</f>
        <v>189.7</v>
      </c>
      <c r="AB54" s="372">
        <f t="shared" si="9"/>
        <v>189.7</v>
      </c>
      <c r="AC54" s="30">
        <f>AC56+AC58+AC59</f>
        <v>0</v>
      </c>
      <c r="AD54" s="30">
        <f t="shared" si="19"/>
        <v>-393.40000000000003</v>
      </c>
      <c r="AE54" s="30">
        <f t="shared" si="10"/>
        <v>32.53301320528211</v>
      </c>
      <c r="AF54" s="910">
        <f>AF56+AF58+AF59</f>
        <v>486.90000000000003</v>
      </c>
      <c r="AG54" s="30">
        <f t="shared" si="49"/>
        <v>-297.20000000000005</v>
      </c>
      <c r="AH54" s="152">
        <f t="shared" ref="AH54:AH67" si="67">IF(AF54&lt;&gt;0,IF(AA54/AF54*100&lt;0,"&lt;0",IF(AA54/AF54*100&gt;200,"&gt;200",AA54/AF54*100))," ")</f>
        <v>38.960772232491266</v>
      </c>
      <c r="AI54" s="531">
        <f>AI56+AI58</f>
        <v>3</v>
      </c>
      <c r="AJ54" s="531">
        <f>AJ56+AJ58</f>
        <v>3</v>
      </c>
      <c r="AK54" s="222">
        <f>AK56+AK58+AK59</f>
        <v>1.3</v>
      </c>
      <c r="AL54" s="30">
        <f t="shared" ref="AL54:AL66" si="68">AK54-AJ54</f>
        <v>-1.7</v>
      </c>
      <c r="AM54" s="30">
        <f>IF(AJ54&lt;&gt;0,IF(AK54/AJ54*100&lt;0,"&lt;0",IF(AK54/AJ54*100&gt;200,"&gt;200",AK54/AJ54*100))," ")</f>
        <v>43.333333333333336</v>
      </c>
      <c r="AN54" s="792">
        <f>AN56+AN58+AN59</f>
        <v>1.6</v>
      </c>
      <c r="AO54" s="30">
        <f>AK54-AN54</f>
        <v>-0.30000000000000004</v>
      </c>
      <c r="AP54" s="733">
        <f t="shared" si="11"/>
        <v>81.25</v>
      </c>
      <c r="AQ54" s="528">
        <f>AQ56+AQ58</f>
        <v>6.2</v>
      </c>
      <c r="AR54" s="528">
        <f>AR56+AR58</f>
        <v>6.2</v>
      </c>
      <c r="AS54" s="528">
        <f>AS56+AS58+AS59</f>
        <v>1.4</v>
      </c>
      <c r="AT54" s="30">
        <f t="shared" ref="AT54:AT66" si="69">AS54-AR54</f>
        <v>-4.8000000000000007</v>
      </c>
      <c r="AU54" s="41">
        <f t="shared" si="12"/>
        <v>22.58064516129032</v>
      </c>
      <c r="AV54" s="775">
        <f>AV56+AV58</f>
        <v>3.7</v>
      </c>
      <c r="AW54" s="30">
        <f t="shared" si="64"/>
        <v>-2.3000000000000003</v>
      </c>
      <c r="AX54" s="310">
        <f t="shared" si="13"/>
        <v>37.837837837837832</v>
      </c>
      <c r="AY54" s="151">
        <f>AY56+AY58+AY59</f>
        <v>125.1</v>
      </c>
      <c r="AZ54" s="151">
        <f>AZ56+AZ58+AZ59</f>
        <v>133.6</v>
      </c>
      <c r="BA54" s="372">
        <f t="shared" si="18"/>
        <v>133.6</v>
      </c>
      <c r="BB54" s="372">
        <f>BB56+BB58+BB59</f>
        <v>0</v>
      </c>
      <c r="BC54" s="30">
        <f>BC56+BC58+BC59</f>
        <v>98.9</v>
      </c>
      <c r="BD54" s="30">
        <f t="shared" si="14"/>
        <v>98.9</v>
      </c>
      <c r="BE54" s="30">
        <f>BE56+BE58+BE59</f>
        <v>0</v>
      </c>
      <c r="BF54" s="30">
        <f t="shared" si="66"/>
        <v>-34.699999999999989</v>
      </c>
      <c r="BG54" s="30">
        <f t="shared" si="65"/>
        <v>74.02694610778444</v>
      </c>
      <c r="BH54" s="747">
        <f>BH56+BH58+BH59</f>
        <v>57.099999999999994</v>
      </c>
      <c r="BI54" s="30">
        <f t="shared" si="55"/>
        <v>41.800000000000011</v>
      </c>
      <c r="BJ54" s="152">
        <f t="shared" ref="BJ54:BJ66" si="70">IF(BH54&lt;&gt;0,IF(BC54/BH54*100&lt;0,"&lt;0",IF(BC54/BH54*100&gt;200,"&gt;200",BC54/BH54*100))," ")</f>
        <v>173.20490367775832</v>
      </c>
      <c r="BL54" s="823">
        <f t="shared" si="15"/>
        <v>7.3</v>
      </c>
      <c r="BM54" s="823">
        <f t="shared" si="16"/>
        <v>4.0999999999999996</v>
      </c>
      <c r="BN54" s="767">
        <v>4.0999999999999996</v>
      </c>
      <c r="BO54" s="813">
        <v>0</v>
      </c>
      <c r="BP54" s="813"/>
      <c r="BQ54" s="810">
        <v>3.2</v>
      </c>
    </row>
    <row r="55" spans="1:69" ht="18" customHeight="1" x14ac:dyDescent="0.25">
      <c r="A55" s="603" t="s">
        <v>11</v>
      </c>
      <c r="B55" s="587"/>
      <c r="C55" s="573"/>
      <c r="D55" s="372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32">
        <f>T55+BH55</f>
        <v>0</v>
      </c>
      <c r="K55" s="41">
        <f t="shared" si="5"/>
        <v>0</v>
      </c>
      <c r="L55" s="214" t="str">
        <f t="shared" si="6"/>
        <v xml:space="preserve"> </v>
      </c>
      <c r="M55" s="542"/>
      <c r="N55" s="372"/>
      <c r="O55" s="30"/>
      <c r="P55" s="30"/>
      <c r="Q55" s="30"/>
      <c r="R55" s="30"/>
      <c r="S55" s="30"/>
      <c r="T55" s="832">
        <f t="shared" si="53"/>
        <v>0</v>
      </c>
      <c r="U55" s="82">
        <f t="shared" si="30"/>
        <v>0</v>
      </c>
      <c r="V55" s="721" t="str">
        <f t="shared" si="54"/>
        <v xml:space="preserve"> </v>
      </c>
      <c r="W55" s="863"/>
      <c r="X55" s="394"/>
      <c r="Y55" s="30"/>
      <c r="Z55" s="565"/>
      <c r="AA55" s="972"/>
      <c r="AB55" s="372"/>
      <c r="AC55" s="30"/>
      <c r="AD55" s="30">
        <f t="shared" si="19"/>
        <v>0</v>
      </c>
      <c r="AE55" s="30" t="str">
        <f t="shared" si="10"/>
        <v xml:space="preserve"> </v>
      </c>
      <c r="AF55" s="910"/>
      <c r="AG55" s="30">
        <f t="shared" si="49"/>
        <v>0</v>
      </c>
      <c r="AH55" s="152" t="str">
        <f t="shared" si="67"/>
        <v xml:space="preserve"> </v>
      </c>
      <c r="AI55" s="151"/>
      <c r="AJ55" s="372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87"/>
      <c r="AO55" s="30">
        <f>AK55-AN55</f>
        <v>0</v>
      </c>
      <c r="AP55" s="733" t="str">
        <f t="shared" si="11"/>
        <v xml:space="preserve"> </v>
      </c>
      <c r="AQ55" s="151"/>
      <c r="AR55" s="372"/>
      <c r="AS55" s="30"/>
      <c r="AT55" s="30">
        <f t="shared" si="69"/>
        <v>0</v>
      </c>
      <c r="AU55" s="41" t="str">
        <f t="shared" si="12"/>
        <v xml:space="preserve"> </v>
      </c>
      <c r="AV55" s="742"/>
      <c r="AW55" s="30">
        <f t="shared" si="64"/>
        <v>0</v>
      </c>
      <c r="AX55" s="310" t="str">
        <f t="shared" si="13"/>
        <v xml:space="preserve"> </v>
      </c>
      <c r="AY55" s="542"/>
      <c r="AZ55" s="372"/>
      <c r="BA55" s="372">
        <f t="shared" si="18"/>
        <v>0</v>
      </c>
      <c r="BB55" s="372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42"/>
      <c r="BI55" s="30">
        <f t="shared" si="55"/>
        <v>0</v>
      </c>
      <c r="BJ55" s="152" t="str">
        <f t="shared" si="70"/>
        <v xml:space="preserve"> </v>
      </c>
      <c r="BL55" s="823">
        <f t="shared" si="15"/>
        <v>0</v>
      </c>
      <c r="BM55" s="823">
        <f t="shared" si="16"/>
        <v>0</v>
      </c>
      <c r="BN55" s="810"/>
      <c r="BO55" s="810"/>
      <c r="BP55" s="810"/>
      <c r="BQ55" s="813"/>
    </row>
    <row r="56" spans="1:69" ht="24.75" customHeight="1" x14ac:dyDescent="0.25">
      <c r="A56" s="593" t="s">
        <v>263</v>
      </c>
      <c r="B56" s="592">
        <v>1411</v>
      </c>
      <c r="C56" s="372">
        <f>M56+AY56-C57</f>
        <v>114.00000000000001</v>
      </c>
      <c r="D56" s="372">
        <f>N56+AZ56-D57</f>
        <v>114.00000000000001</v>
      </c>
      <c r="E56" s="372">
        <f>O56+BC56-E57</f>
        <v>72.3</v>
      </c>
      <c r="F56" s="30">
        <f>AB56+AK56+AS56+BD56-F57</f>
        <v>72.3</v>
      </c>
      <c r="G56" s="30">
        <f t="shared" si="33"/>
        <v>0</v>
      </c>
      <c r="H56" s="30">
        <f t="shared" si="3"/>
        <v>-41.700000000000017</v>
      </c>
      <c r="I56" s="30">
        <f t="shared" si="4"/>
        <v>63.421052631578931</v>
      </c>
      <c r="J56" s="832">
        <f>T56+BH56-J57</f>
        <v>63.699999999999989</v>
      </c>
      <c r="K56" s="41">
        <f t="shared" si="5"/>
        <v>8.6000000000000085</v>
      </c>
      <c r="L56" s="214">
        <f t="shared" si="6"/>
        <v>113.50078492935639</v>
      </c>
      <c r="M56" s="372">
        <f t="shared" ref="M56:N60" si="72">W56+AI56+AQ56</f>
        <v>117.2</v>
      </c>
      <c r="N56" s="372">
        <f t="shared" si="72"/>
        <v>117.2</v>
      </c>
      <c r="O56" s="30">
        <f t="shared" si="17"/>
        <v>74.2</v>
      </c>
      <c r="P56" s="30">
        <f t="shared" si="7"/>
        <v>74.2</v>
      </c>
      <c r="Q56" s="30">
        <f t="shared" si="8"/>
        <v>0</v>
      </c>
      <c r="R56" s="30">
        <f t="shared" si="0"/>
        <v>-43</v>
      </c>
      <c r="S56" s="30">
        <f t="shared" si="1"/>
        <v>63.310580204778155</v>
      </c>
      <c r="T56" s="832">
        <f t="shared" si="53"/>
        <v>65.8</v>
      </c>
      <c r="U56" s="82">
        <f t="shared" si="30"/>
        <v>8.4000000000000057</v>
      </c>
      <c r="V56" s="721">
        <f t="shared" si="54"/>
        <v>112.76595744680853</v>
      </c>
      <c r="W56" s="863">
        <v>108</v>
      </c>
      <c r="X56" s="394">
        <v>108</v>
      </c>
      <c r="Y56" s="30">
        <f>X56-Z56</f>
        <v>108</v>
      </c>
      <c r="Z56" s="565"/>
      <c r="AA56" s="972">
        <v>71.5</v>
      </c>
      <c r="AB56" s="372">
        <f t="shared" si="9"/>
        <v>71.5</v>
      </c>
      <c r="AC56" s="30"/>
      <c r="AD56" s="30">
        <f t="shared" si="19"/>
        <v>-36.5</v>
      </c>
      <c r="AE56" s="30">
        <f t="shared" si="10"/>
        <v>66.203703703703709</v>
      </c>
      <c r="AF56" s="910">
        <v>60.5</v>
      </c>
      <c r="AG56" s="30">
        <f t="shared" si="49"/>
        <v>11</v>
      </c>
      <c r="AH56" s="152">
        <f t="shared" si="67"/>
        <v>118.18181818181819</v>
      </c>
      <c r="AI56" s="566">
        <v>3</v>
      </c>
      <c r="AJ56" s="531">
        <v>3</v>
      </c>
      <c r="AK56" s="52">
        <v>1.3</v>
      </c>
      <c r="AL56" s="30">
        <f t="shared" si="68"/>
        <v>-1.7</v>
      </c>
      <c r="AM56" s="30">
        <f t="shared" si="71"/>
        <v>43.333333333333336</v>
      </c>
      <c r="AN56" s="792">
        <v>1.6</v>
      </c>
      <c r="AO56" s="30">
        <f>AK56-AN56</f>
        <v>-0.30000000000000004</v>
      </c>
      <c r="AP56" s="733">
        <f t="shared" si="11"/>
        <v>81.25</v>
      </c>
      <c r="AQ56" s="566">
        <v>6.2</v>
      </c>
      <c r="AR56" s="528">
        <v>6.2</v>
      </c>
      <c r="AS56" s="44">
        <v>1.4</v>
      </c>
      <c r="AT56" s="30">
        <f t="shared" si="69"/>
        <v>-4.8000000000000007</v>
      </c>
      <c r="AU56" s="41">
        <f t="shared" si="12"/>
        <v>22.58064516129032</v>
      </c>
      <c r="AV56" s="773">
        <v>3.7</v>
      </c>
      <c r="AW56" s="30">
        <f t="shared" si="64"/>
        <v>-2.3000000000000003</v>
      </c>
      <c r="AX56" s="310">
        <f t="shared" si="13"/>
        <v>37.837837837837832</v>
      </c>
      <c r="AY56" s="661">
        <v>1.9</v>
      </c>
      <c r="AZ56" s="379">
        <v>1.9</v>
      </c>
      <c r="BA56" s="379">
        <f t="shared" si="18"/>
        <v>1.9</v>
      </c>
      <c r="BB56" s="379"/>
      <c r="BC56" s="36">
        <v>0.5</v>
      </c>
      <c r="BD56" s="36">
        <f t="shared" si="14"/>
        <v>0.5</v>
      </c>
      <c r="BE56" s="36"/>
      <c r="BF56" s="36">
        <f t="shared" si="66"/>
        <v>-1.4</v>
      </c>
      <c r="BG56" s="36">
        <f t="shared" si="65"/>
        <v>26.315789473684209</v>
      </c>
      <c r="BH56" s="349">
        <v>0.6</v>
      </c>
      <c r="BI56" s="30">
        <f t="shared" si="55"/>
        <v>-9.9999999999999978E-2</v>
      </c>
      <c r="BJ56" s="152">
        <f t="shared" si="70"/>
        <v>83.333333333333343</v>
      </c>
      <c r="BL56" s="823">
        <f t="shared" si="15"/>
        <v>3.2</v>
      </c>
      <c r="BM56" s="823">
        <f t="shared" si="16"/>
        <v>3.2</v>
      </c>
      <c r="BN56" s="764">
        <v>3.2</v>
      </c>
      <c r="BO56" s="810"/>
      <c r="BP56" s="810"/>
      <c r="BQ56" s="810"/>
    </row>
    <row r="57" spans="1:69" ht="32.25" customHeight="1" x14ac:dyDescent="0.25">
      <c r="A57" s="593" t="s">
        <v>356</v>
      </c>
      <c r="B57" s="592"/>
      <c r="C57" s="372">
        <f t="shared" ref="C57:D60" si="73">M57+AY57</f>
        <v>5.0999999999999996</v>
      </c>
      <c r="D57" s="372">
        <f t="shared" si="73"/>
        <v>5.0999999999999996</v>
      </c>
      <c r="E57" s="30">
        <f>O57+BC57</f>
        <v>2.4</v>
      </c>
      <c r="F57" s="30">
        <f t="shared" si="32"/>
        <v>2.4</v>
      </c>
      <c r="G57" s="30">
        <f t="shared" si="33"/>
        <v>0</v>
      </c>
      <c r="H57" s="30">
        <f t="shared" si="3"/>
        <v>-2.6999999999999997</v>
      </c>
      <c r="I57" s="30">
        <f t="shared" si="4"/>
        <v>47.058823529411761</v>
      </c>
      <c r="J57" s="832">
        <f t="shared" ref="J57:J66" si="74">T57+BH57</f>
        <v>2.7</v>
      </c>
      <c r="K57" s="41">
        <f t="shared" si="5"/>
        <v>-0.30000000000000027</v>
      </c>
      <c r="L57" s="214">
        <f t="shared" si="6"/>
        <v>88.888888888888886</v>
      </c>
      <c r="M57" s="372">
        <f t="shared" si="72"/>
        <v>5.0999999999999996</v>
      </c>
      <c r="N57" s="372">
        <f t="shared" si="72"/>
        <v>5.0999999999999996</v>
      </c>
      <c r="O57" s="30">
        <f t="shared" si="17"/>
        <v>2.4</v>
      </c>
      <c r="P57" s="30">
        <f t="shared" si="7"/>
        <v>2.4</v>
      </c>
      <c r="Q57" s="30">
        <f t="shared" si="8"/>
        <v>0</v>
      </c>
      <c r="R57" s="30">
        <f t="shared" si="0"/>
        <v>-2.6999999999999997</v>
      </c>
      <c r="S57" s="30">
        <f t="shared" si="1"/>
        <v>47.058823529411761</v>
      </c>
      <c r="T57" s="832">
        <f t="shared" si="53"/>
        <v>2.7</v>
      </c>
      <c r="U57" s="82">
        <f t="shared" si="30"/>
        <v>-0.30000000000000027</v>
      </c>
      <c r="V57" s="721">
        <f t="shared" si="54"/>
        <v>88.888888888888886</v>
      </c>
      <c r="W57" s="863">
        <v>5.0999999999999996</v>
      </c>
      <c r="X57" s="394">
        <v>5.0999999999999996</v>
      </c>
      <c r="Y57" s="30">
        <f>X57-Z57</f>
        <v>5.0999999999999996</v>
      </c>
      <c r="Z57" s="565"/>
      <c r="AA57" s="972">
        <v>2.4</v>
      </c>
      <c r="AB57" s="372">
        <f t="shared" si="9"/>
        <v>2.4</v>
      </c>
      <c r="AC57" s="30"/>
      <c r="AD57" s="30">
        <f t="shared" si="19"/>
        <v>-2.6999999999999997</v>
      </c>
      <c r="AE57" s="30">
        <f t="shared" si="10"/>
        <v>47.058823529411761</v>
      </c>
      <c r="AF57" s="910">
        <v>2.7</v>
      </c>
      <c r="AG57" s="30">
        <f t="shared" si="49"/>
        <v>-0.30000000000000027</v>
      </c>
      <c r="AH57" s="152">
        <f t="shared" si="67"/>
        <v>88.888888888888886</v>
      </c>
      <c r="AI57" s="566"/>
      <c r="AJ57" s="531"/>
      <c r="AK57" s="52"/>
      <c r="AL57" s="30"/>
      <c r="AM57" s="30"/>
      <c r="AN57" s="792"/>
      <c r="AO57" s="30"/>
      <c r="AP57" s="733"/>
      <c r="AQ57" s="566"/>
      <c r="AR57" s="528"/>
      <c r="AS57" s="44"/>
      <c r="AT57" s="30"/>
      <c r="AU57" s="41"/>
      <c r="AV57" s="773"/>
      <c r="AW57" s="30"/>
      <c r="AX57" s="310"/>
      <c r="AY57" s="661"/>
      <c r="AZ57" s="379"/>
      <c r="BA57" s="379">
        <f t="shared" si="18"/>
        <v>0</v>
      </c>
      <c r="BB57" s="379"/>
      <c r="BC57" s="36"/>
      <c r="BD57" s="36"/>
      <c r="BE57" s="36"/>
      <c r="BF57" s="36"/>
      <c r="BG57" s="36"/>
      <c r="BH57" s="349"/>
      <c r="BI57" s="30"/>
      <c r="BJ57" s="152"/>
      <c r="BL57" s="823"/>
      <c r="BM57" s="823"/>
      <c r="BN57" s="764"/>
      <c r="BO57" s="810"/>
      <c r="BP57" s="810"/>
      <c r="BQ57" s="810"/>
    </row>
    <row r="58" spans="1:69" ht="24.75" customHeight="1" x14ac:dyDescent="0.25">
      <c r="A58" s="593" t="s">
        <v>264</v>
      </c>
      <c r="B58" s="592">
        <v>1412</v>
      </c>
      <c r="C58" s="372">
        <f t="shared" si="73"/>
        <v>467.70000000000005</v>
      </c>
      <c r="D58" s="372">
        <f t="shared" si="73"/>
        <v>469.5</v>
      </c>
      <c r="E58" s="30">
        <f>O58+BC58</f>
        <v>136.30000000000001</v>
      </c>
      <c r="F58" s="30">
        <f t="shared" si="32"/>
        <v>136.30000000000001</v>
      </c>
      <c r="G58" s="30">
        <f t="shared" si="33"/>
        <v>0</v>
      </c>
      <c r="H58" s="30">
        <f t="shared" si="3"/>
        <v>-333.2</v>
      </c>
      <c r="I58" s="30">
        <f t="shared" si="4"/>
        <v>29.030883919062834</v>
      </c>
      <c r="J58" s="832">
        <f t="shared" si="74"/>
        <v>420.3</v>
      </c>
      <c r="K58" s="41">
        <f t="shared" si="5"/>
        <v>-284</v>
      </c>
      <c r="L58" s="214">
        <f t="shared" si="6"/>
        <v>32.429217225791099</v>
      </c>
      <c r="M58" s="372">
        <f t="shared" si="72"/>
        <v>459.1</v>
      </c>
      <c r="N58" s="372">
        <f t="shared" si="72"/>
        <v>459.1</v>
      </c>
      <c r="O58" s="30">
        <f t="shared" si="17"/>
        <v>101.5</v>
      </c>
      <c r="P58" s="30">
        <f t="shared" si="7"/>
        <v>101.5</v>
      </c>
      <c r="Q58" s="30">
        <f t="shared" si="8"/>
        <v>0</v>
      </c>
      <c r="R58" s="30">
        <f t="shared" si="0"/>
        <v>-357.6</v>
      </c>
      <c r="S58" s="30">
        <f t="shared" si="1"/>
        <v>22.108473099542582</v>
      </c>
      <c r="T58" s="832">
        <f t="shared" si="53"/>
        <v>411.6</v>
      </c>
      <c r="U58" s="82">
        <f t="shared" si="30"/>
        <v>-310.10000000000002</v>
      </c>
      <c r="V58" s="721">
        <f t="shared" si="54"/>
        <v>24.65986394557823</v>
      </c>
      <c r="W58" s="863">
        <v>459.1</v>
      </c>
      <c r="X58" s="394">
        <v>459.1</v>
      </c>
      <c r="Y58" s="30">
        <f>X58-Z58</f>
        <v>459.1</v>
      </c>
      <c r="Z58" s="565"/>
      <c r="AA58" s="972">
        <v>101.5</v>
      </c>
      <c r="AB58" s="372">
        <f t="shared" si="9"/>
        <v>101.5</v>
      </c>
      <c r="AC58" s="30"/>
      <c r="AD58" s="30">
        <f t="shared" si="19"/>
        <v>-357.6</v>
      </c>
      <c r="AE58" s="30">
        <f t="shared" si="10"/>
        <v>22.108473099542582</v>
      </c>
      <c r="AF58" s="910">
        <v>411.6</v>
      </c>
      <c r="AG58" s="30">
        <f t="shared" si="49"/>
        <v>-310.10000000000002</v>
      </c>
      <c r="AH58" s="152">
        <f t="shared" si="67"/>
        <v>24.65986394557823</v>
      </c>
      <c r="AI58" s="566"/>
      <c r="AJ58" s="531"/>
      <c r="AK58" s="52"/>
      <c r="AL58" s="30">
        <f t="shared" si="68"/>
        <v>0</v>
      </c>
      <c r="AM58" s="30" t="str">
        <f t="shared" si="71"/>
        <v xml:space="preserve"> </v>
      </c>
      <c r="AN58" s="792"/>
      <c r="AO58" s="30"/>
      <c r="AP58" s="733" t="str">
        <f t="shared" si="11"/>
        <v xml:space="preserve"> </v>
      </c>
      <c r="AQ58" s="566"/>
      <c r="AR58" s="528"/>
      <c r="AS58" s="44"/>
      <c r="AT58" s="30">
        <f t="shared" si="69"/>
        <v>0</v>
      </c>
      <c r="AU58" s="41" t="str">
        <f t="shared" si="12"/>
        <v xml:space="preserve"> </v>
      </c>
      <c r="AV58" s="773"/>
      <c r="AW58" s="30"/>
      <c r="AX58" s="310"/>
      <c r="AY58" s="661">
        <v>8.6</v>
      </c>
      <c r="AZ58" s="379">
        <v>10.4</v>
      </c>
      <c r="BA58" s="379">
        <f t="shared" si="18"/>
        <v>10.4</v>
      </c>
      <c r="BB58" s="379"/>
      <c r="BC58" s="36">
        <v>34.799999999999997</v>
      </c>
      <c r="BD58" s="36">
        <f t="shared" si="14"/>
        <v>34.799999999999997</v>
      </c>
      <c r="BE58" s="36"/>
      <c r="BF58" s="36">
        <f t="shared" si="66"/>
        <v>24.4</v>
      </c>
      <c r="BG58" s="36" t="str">
        <f t="shared" si="65"/>
        <v>&gt;200</v>
      </c>
      <c r="BH58" s="742">
        <v>8.6999999999999993</v>
      </c>
      <c r="BI58" s="30">
        <f t="shared" si="55"/>
        <v>26.099999999999998</v>
      </c>
      <c r="BJ58" s="152" t="str">
        <f t="shared" si="70"/>
        <v>&gt;200</v>
      </c>
      <c r="BL58" s="823">
        <f t="shared" si="15"/>
        <v>1.2999999999999998</v>
      </c>
      <c r="BM58" s="823">
        <f t="shared" si="16"/>
        <v>0.6</v>
      </c>
      <c r="BN58" s="810">
        <v>0.6</v>
      </c>
      <c r="BO58" s="810"/>
      <c r="BP58" s="810"/>
      <c r="BQ58" s="810">
        <v>0.7</v>
      </c>
    </row>
    <row r="59" spans="1:69" ht="24.75" customHeight="1" x14ac:dyDescent="0.25">
      <c r="A59" s="593" t="s">
        <v>289</v>
      </c>
      <c r="B59" s="592">
        <v>1415</v>
      </c>
      <c r="C59" s="372">
        <f t="shared" si="73"/>
        <v>130.6</v>
      </c>
      <c r="D59" s="372">
        <f t="shared" si="73"/>
        <v>137.30000000000001</v>
      </c>
      <c r="E59" s="30">
        <f>O59+BC59</f>
        <v>80.3</v>
      </c>
      <c r="F59" s="30">
        <f t="shared" si="32"/>
        <v>80.3</v>
      </c>
      <c r="G59" s="30">
        <f t="shared" si="33"/>
        <v>0</v>
      </c>
      <c r="H59" s="30">
        <f t="shared" si="3"/>
        <v>-57.000000000000014</v>
      </c>
      <c r="I59" s="30">
        <f t="shared" si="4"/>
        <v>58.485069191551339</v>
      </c>
      <c r="J59" s="832">
        <f t="shared" si="74"/>
        <v>62.599999999999994</v>
      </c>
      <c r="K59" s="41">
        <f t="shared" si="5"/>
        <v>17.700000000000003</v>
      </c>
      <c r="L59" s="214">
        <f t="shared" si="6"/>
        <v>128.27476038338659</v>
      </c>
      <c r="M59" s="372">
        <f t="shared" si="72"/>
        <v>16</v>
      </c>
      <c r="N59" s="372">
        <f t="shared" si="72"/>
        <v>16</v>
      </c>
      <c r="O59" s="30">
        <f t="shared" si="17"/>
        <v>16.7</v>
      </c>
      <c r="P59" s="30">
        <f t="shared" si="7"/>
        <v>16.7</v>
      </c>
      <c r="Q59" s="30">
        <f t="shared" si="8"/>
        <v>0</v>
      </c>
      <c r="R59" s="30">
        <f t="shared" si="0"/>
        <v>0.69999999999999929</v>
      </c>
      <c r="S59" s="30">
        <f t="shared" si="1"/>
        <v>104.375</v>
      </c>
      <c r="T59" s="832">
        <f t="shared" si="53"/>
        <v>14.8</v>
      </c>
      <c r="U59" s="82">
        <f t="shared" si="30"/>
        <v>1.8999999999999986</v>
      </c>
      <c r="V59" s="721">
        <f t="shared" si="54"/>
        <v>112.83783783783782</v>
      </c>
      <c r="W59" s="863">
        <v>16</v>
      </c>
      <c r="X59" s="394">
        <v>16</v>
      </c>
      <c r="Y59" s="30">
        <f>X59-Z59</f>
        <v>16</v>
      </c>
      <c r="Z59" s="565"/>
      <c r="AA59" s="972">
        <v>16.7</v>
      </c>
      <c r="AB59" s="372">
        <f t="shared" si="9"/>
        <v>16.7</v>
      </c>
      <c r="AC59" s="30"/>
      <c r="AD59" s="30">
        <f t="shared" si="19"/>
        <v>0.69999999999999929</v>
      </c>
      <c r="AE59" s="30">
        <f t="shared" si="10"/>
        <v>104.375</v>
      </c>
      <c r="AF59" s="910">
        <v>14.8</v>
      </c>
      <c r="AG59" s="30">
        <f t="shared" si="49"/>
        <v>1.8999999999999986</v>
      </c>
      <c r="AH59" s="152">
        <f t="shared" si="67"/>
        <v>112.83783783783782</v>
      </c>
      <c r="AI59" s="566"/>
      <c r="AJ59" s="531"/>
      <c r="AK59" s="52"/>
      <c r="AL59" s="30"/>
      <c r="AM59" s="30"/>
      <c r="AN59" s="792"/>
      <c r="AO59" s="30"/>
      <c r="AP59" s="733" t="str">
        <f t="shared" si="11"/>
        <v xml:space="preserve"> </v>
      </c>
      <c r="AQ59" s="566"/>
      <c r="AR59" s="528"/>
      <c r="AS59" s="44"/>
      <c r="AT59" s="30"/>
      <c r="AU59" s="41"/>
      <c r="AV59" s="773"/>
      <c r="AW59" s="30"/>
      <c r="AX59" s="310"/>
      <c r="AY59" s="661">
        <v>114.6</v>
      </c>
      <c r="AZ59" s="379">
        <v>121.3</v>
      </c>
      <c r="BA59" s="379">
        <f t="shared" si="18"/>
        <v>121.3</v>
      </c>
      <c r="BB59" s="379"/>
      <c r="BC59" s="36">
        <v>63.6</v>
      </c>
      <c r="BD59" s="36">
        <f t="shared" si="14"/>
        <v>63.6</v>
      </c>
      <c r="BE59" s="36"/>
      <c r="BF59" s="36">
        <f t="shared" si="66"/>
        <v>-57.699999999999996</v>
      </c>
      <c r="BG59" s="36">
        <f t="shared" si="65"/>
        <v>52.431986809563071</v>
      </c>
      <c r="BH59" s="349">
        <v>47.8</v>
      </c>
      <c r="BI59" s="30">
        <f t="shared" si="55"/>
        <v>15.800000000000004</v>
      </c>
      <c r="BJ59" s="152">
        <f t="shared" si="70"/>
        <v>133.05439330543933</v>
      </c>
      <c r="BL59" s="823">
        <f t="shared" si="15"/>
        <v>0</v>
      </c>
      <c r="BM59" s="823">
        <f t="shared" si="16"/>
        <v>0</v>
      </c>
      <c r="BN59" s="818"/>
      <c r="BO59" s="810"/>
      <c r="BP59" s="810"/>
      <c r="BQ59" s="764"/>
    </row>
    <row r="60" spans="1:69" ht="23.25" customHeight="1" x14ac:dyDescent="0.25">
      <c r="A60" s="608" t="s">
        <v>53</v>
      </c>
      <c r="B60" s="587" t="s">
        <v>275</v>
      </c>
      <c r="C60" s="372">
        <f t="shared" si="73"/>
        <v>1606.1</v>
      </c>
      <c r="D60" s="372">
        <f t="shared" si="73"/>
        <v>1614.8</v>
      </c>
      <c r="E60" s="30">
        <f>O60+BC60</f>
        <v>926.2</v>
      </c>
      <c r="F60" s="30">
        <f t="shared" si="32"/>
        <v>926.2</v>
      </c>
      <c r="G60" s="30">
        <f t="shared" si="33"/>
        <v>0</v>
      </c>
      <c r="H60" s="30">
        <f t="shared" si="3"/>
        <v>-688.59999999999991</v>
      </c>
      <c r="I60" s="30">
        <f t="shared" si="4"/>
        <v>57.356948228882842</v>
      </c>
      <c r="J60" s="832">
        <f t="shared" si="74"/>
        <v>727.6</v>
      </c>
      <c r="K60" s="41">
        <f t="shared" si="5"/>
        <v>198.60000000000002</v>
      </c>
      <c r="L60" s="214">
        <f t="shared" si="6"/>
        <v>127.29521715228147</v>
      </c>
      <c r="M60" s="372">
        <f t="shared" si="72"/>
        <v>1068.3</v>
      </c>
      <c r="N60" s="372">
        <f t="shared" si="72"/>
        <v>1068.3</v>
      </c>
      <c r="O60" s="30">
        <f t="shared" si="17"/>
        <v>672.1</v>
      </c>
      <c r="P60" s="30">
        <f t="shared" si="7"/>
        <v>672.1</v>
      </c>
      <c r="Q60" s="30">
        <f t="shared" si="8"/>
        <v>0</v>
      </c>
      <c r="R60" s="30">
        <f t="shared" si="0"/>
        <v>-396.19999999999993</v>
      </c>
      <c r="S60" s="30">
        <f t="shared" si="1"/>
        <v>62.913039408405879</v>
      </c>
      <c r="T60" s="832">
        <f t="shared" si="53"/>
        <v>553</v>
      </c>
      <c r="U60" s="82">
        <f t="shared" si="30"/>
        <v>119.10000000000002</v>
      </c>
      <c r="V60" s="721">
        <f t="shared" si="54"/>
        <v>121.5370705244123</v>
      </c>
      <c r="W60" s="863">
        <f>W62+W63</f>
        <v>1068.3</v>
      </c>
      <c r="X60" s="394">
        <f>X62+X63</f>
        <v>1068.3</v>
      </c>
      <c r="Y60" s="30">
        <f>X60-Z60</f>
        <v>1068.3</v>
      </c>
      <c r="Z60" s="565">
        <f>Z62+Z63</f>
        <v>0</v>
      </c>
      <c r="AA60" s="972">
        <f>AA62+AA63</f>
        <v>672.1</v>
      </c>
      <c r="AB60" s="372">
        <f t="shared" si="9"/>
        <v>672.1</v>
      </c>
      <c r="AC60" s="30">
        <f>AC62+AC63</f>
        <v>0</v>
      </c>
      <c r="AD60" s="30">
        <f t="shared" si="19"/>
        <v>-396.19999999999993</v>
      </c>
      <c r="AE60" s="30">
        <f t="shared" si="10"/>
        <v>62.913039408405879</v>
      </c>
      <c r="AF60" s="910">
        <f>AF62+AF63</f>
        <v>553</v>
      </c>
      <c r="AG60" s="30">
        <f t="shared" si="49"/>
        <v>119.10000000000002</v>
      </c>
      <c r="AH60" s="152">
        <f t="shared" si="67"/>
        <v>121.5370705244123</v>
      </c>
      <c r="AI60" s="566"/>
      <c r="AJ60" s="528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92">
        <f>AN62+AN63</f>
        <v>0</v>
      </c>
      <c r="AO60" s="30">
        <f>AK60-AN60</f>
        <v>0</v>
      </c>
      <c r="AP60" s="733" t="str">
        <f t="shared" si="11"/>
        <v xml:space="preserve"> </v>
      </c>
      <c r="AQ60" s="528">
        <f>AQ62+AQ63</f>
        <v>0</v>
      </c>
      <c r="AR60" s="528">
        <f>AR62+AR63</f>
        <v>0</v>
      </c>
      <c r="AS60" s="528">
        <f>AS62+AS63</f>
        <v>0</v>
      </c>
      <c r="AT60" s="30">
        <f t="shared" si="69"/>
        <v>0</v>
      </c>
      <c r="AU60" s="41" t="str">
        <f t="shared" si="12"/>
        <v xml:space="preserve"> </v>
      </c>
      <c r="AV60" s="773"/>
      <c r="AW60" s="30">
        <f>AS60-AV60</f>
        <v>0</v>
      </c>
      <c r="AX60" s="310" t="str">
        <f t="shared" si="13"/>
        <v xml:space="preserve"> </v>
      </c>
      <c r="AY60" s="172">
        <f>AY62+AY63</f>
        <v>537.79999999999995</v>
      </c>
      <c r="AZ60" s="385">
        <f>AZ62+AZ63</f>
        <v>546.5</v>
      </c>
      <c r="BA60" s="385">
        <f t="shared" si="18"/>
        <v>546.5</v>
      </c>
      <c r="BB60" s="385">
        <f>BB62+BB63</f>
        <v>0</v>
      </c>
      <c r="BC60" s="30">
        <f>BC62+BC63</f>
        <v>254.10000000000002</v>
      </c>
      <c r="BD60" s="30">
        <f t="shared" si="14"/>
        <v>254.10000000000002</v>
      </c>
      <c r="BE60" s="30">
        <f>BE62+BE63</f>
        <v>0</v>
      </c>
      <c r="BF60" s="30">
        <f t="shared" si="66"/>
        <v>-292.39999999999998</v>
      </c>
      <c r="BG60" s="30">
        <f t="shared" si="65"/>
        <v>46.495882891125348</v>
      </c>
      <c r="BH60" s="742">
        <f>BH62+BH63</f>
        <v>174.6</v>
      </c>
      <c r="BI60" s="30">
        <f t="shared" si="55"/>
        <v>79.500000000000028</v>
      </c>
      <c r="BJ60" s="152">
        <f t="shared" si="70"/>
        <v>145.53264604811</v>
      </c>
      <c r="BL60" s="823">
        <f t="shared" si="15"/>
        <v>58.8</v>
      </c>
      <c r="BM60" s="823">
        <f t="shared" si="16"/>
        <v>48.699999999999996</v>
      </c>
      <c r="BN60" s="810">
        <v>48.699999999999996</v>
      </c>
      <c r="BO60" s="810"/>
      <c r="BP60" s="810"/>
      <c r="BQ60" s="810">
        <v>10.1</v>
      </c>
    </row>
    <row r="61" spans="1:69" ht="16.5" customHeight="1" x14ac:dyDescent="0.25">
      <c r="A61" s="603" t="s">
        <v>4</v>
      </c>
      <c r="B61" s="587"/>
      <c r="C61" s="573"/>
      <c r="D61" s="372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32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42"/>
      <c r="N61" s="372"/>
      <c r="O61" s="30"/>
      <c r="P61" s="30"/>
      <c r="Q61" s="30"/>
      <c r="R61" s="30"/>
      <c r="S61" s="30"/>
      <c r="T61" s="832"/>
      <c r="U61" s="82"/>
      <c r="V61" s="721" t="str">
        <f t="shared" si="54"/>
        <v xml:space="preserve"> </v>
      </c>
      <c r="W61" s="863"/>
      <c r="X61" s="394"/>
      <c r="Y61" s="30"/>
      <c r="Z61" s="565"/>
      <c r="AA61" s="972"/>
      <c r="AB61" s="372"/>
      <c r="AC61" s="30"/>
      <c r="AD61" s="30"/>
      <c r="AE61" s="30"/>
      <c r="AF61" s="910"/>
      <c r="AG61" s="30">
        <f t="shared" si="49"/>
        <v>0</v>
      </c>
      <c r="AH61" s="152" t="str">
        <f t="shared" si="67"/>
        <v xml:space="preserve"> </v>
      </c>
      <c r="AI61" s="151"/>
      <c r="AJ61" s="372"/>
      <c r="AK61" s="30"/>
      <c r="AL61" s="30">
        <f t="shared" si="68"/>
        <v>0</v>
      </c>
      <c r="AM61" s="30" t="str">
        <f t="shared" si="71"/>
        <v xml:space="preserve"> </v>
      </c>
      <c r="AN61" s="787"/>
      <c r="AO61" s="30"/>
      <c r="AP61" s="733" t="str">
        <f t="shared" si="11"/>
        <v xml:space="preserve"> </v>
      </c>
      <c r="AQ61" s="151"/>
      <c r="AR61" s="372"/>
      <c r="AS61" s="30"/>
      <c r="AT61" s="30">
        <f t="shared" si="69"/>
        <v>0</v>
      </c>
      <c r="AU61" s="41" t="str">
        <f t="shared" si="12"/>
        <v xml:space="preserve"> </v>
      </c>
      <c r="AV61" s="742"/>
      <c r="AW61" s="30"/>
      <c r="AX61" s="310"/>
      <c r="AY61" s="542"/>
      <c r="AZ61" s="385"/>
      <c r="BA61" s="385">
        <f t="shared" si="18"/>
        <v>0</v>
      </c>
      <c r="BB61" s="385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42"/>
      <c r="BI61" s="30">
        <f t="shared" si="55"/>
        <v>0</v>
      </c>
      <c r="BJ61" s="152" t="str">
        <f t="shared" si="70"/>
        <v xml:space="preserve"> </v>
      </c>
      <c r="BL61" s="823">
        <f t="shared" si="15"/>
        <v>0</v>
      </c>
      <c r="BM61" s="823">
        <f t="shared" si="16"/>
        <v>0</v>
      </c>
      <c r="BN61" s="810"/>
      <c r="BO61" s="810"/>
      <c r="BP61" s="810"/>
      <c r="BQ61" s="810"/>
    </row>
    <row r="62" spans="1:69" s="6" customFormat="1" ht="19.5" customHeight="1" x14ac:dyDescent="0.25">
      <c r="A62" s="593" t="s">
        <v>265</v>
      </c>
      <c r="B62" s="592">
        <v>1422</v>
      </c>
      <c r="C62" s="379">
        <f t="shared" ref="C62:D66" si="75">M62+AY62</f>
        <v>464</v>
      </c>
      <c r="D62" s="379">
        <f t="shared" si="75"/>
        <v>465.9</v>
      </c>
      <c r="E62" s="36">
        <f t="shared" ref="E62:E67" si="76">O62+BC62</f>
        <v>287.60000000000002</v>
      </c>
      <c r="F62" s="36">
        <f t="shared" si="32"/>
        <v>287.60000000000002</v>
      </c>
      <c r="G62" s="30">
        <f t="shared" si="33"/>
        <v>0</v>
      </c>
      <c r="H62" s="36">
        <f t="shared" si="3"/>
        <v>-178.29999999999995</v>
      </c>
      <c r="I62" s="36">
        <f t="shared" si="4"/>
        <v>61.729984975316597</v>
      </c>
      <c r="J62" s="832">
        <f t="shared" si="74"/>
        <v>213</v>
      </c>
      <c r="K62" s="41">
        <f t="shared" si="5"/>
        <v>74.600000000000023</v>
      </c>
      <c r="L62" s="214">
        <f t="shared" si="6"/>
        <v>135.02347417840377</v>
      </c>
      <c r="M62" s="379">
        <f t="shared" ref="M62:N66" si="77">W62+AI62+AQ62</f>
        <v>322.7</v>
      </c>
      <c r="N62" s="379">
        <f t="shared" si="77"/>
        <v>322.7</v>
      </c>
      <c r="O62" s="36">
        <f t="shared" si="17"/>
        <v>223.3</v>
      </c>
      <c r="P62" s="36">
        <f t="shared" si="7"/>
        <v>223.3</v>
      </c>
      <c r="Q62" s="36">
        <f t="shared" si="8"/>
        <v>0</v>
      </c>
      <c r="R62" s="36">
        <f t="shared" si="0"/>
        <v>-99.399999999999977</v>
      </c>
      <c r="S62" s="36">
        <f t="shared" si="1"/>
        <v>69.197396963123651</v>
      </c>
      <c r="T62" s="829">
        <f t="shared" si="53"/>
        <v>177.9</v>
      </c>
      <c r="U62" s="664">
        <f t="shared" si="30"/>
        <v>45.400000000000006</v>
      </c>
      <c r="V62" s="721">
        <f t="shared" si="54"/>
        <v>125.51995503091624</v>
      </c>
      <c r="W62" s="864">
        <v>322.7</v>
      </c>
      <c r="X62" s="519">
        <v>322.7</v>
      </c>
      <c r="Y62" s="30">
        <f>X62-Z62</f>
        <v>322.7</v>
      </c>
      <c r="Z62" s="943"/>
      <c r="AA62" s="976">
        <v>223.3</v>
      </c>
      <c r="AB62" s="379">
        <f t="shared" si="9"/>
        <v>223.3</v>
      </c>
      <c r="AC62" s="36"/>
      <c r="AD62" s="36">
        <f t="shared" si="19"/>
        <v>-99.399999999999977</v>
      </c>
      <c r="AE62" s="36">
        <f t="shared" si="10"/>
        <v>69.197396963123651</v>
      </c>
      <c r="AF62" s="911">
        <v>177.9</v>
      </c>
      <c r="AG62" s="30">
        <f t="shared" si="49"/>
        <v>45.400000000000006</v>
      </c>
      <c r="AH62" s="152">
        <f t="shared" si="67"/>
        <v>125.51995503091624</v>
      </c>
      <c r="AI62" s="665"/>
      <c r="AJ62" s="666"/>
      <c r="AK62" s="667"/>
      <c r="AL62" s="36">
        <f t="shared" si="68"/>
        <v>0</v>
      </c>
      <c r="AM62" s="36" t="str">
        <f t="shared" si="71"/>
        <v xml:space="preserve"> </v>
      </c>
      <c r="AN62" s="795"/>
      <c r="AO62" s="36"/>
      <c r="AP62" s="733" t="str">
        <f t="shared" si="11"/>
        <v xml:space="preserve"> </v>
      </c>
      <c r="AQ62" s="665"/>
      <c r="AR62" s="666"/>
      <c r="AS62" s="667"/>
      <c r="AT62" s="36">
        <f t="shared" si="69"/>
        <v>0</v>
      </c>
      <c r="AU62" s="663" t="str">
        <f t="shared" si="12"/>
        <v xml:space="preserve"> </v>
      </c>
      <c r="AV62" s="776"/>
      <c r="AW62" s="36"/>
      <c r="AX62" s="668"/>
      <c r="AY62" s="661">
        <v>141.30000000000001</v>
      </c>
      <c r="AZ62" s="446">
        <v>143.19999999999999</v>
      </c>
      <c r="BA62" s="446">
        <f t="shared" si="18"/>
        <v>143.19999999999999</v>
      </c>
      <c r="BB62" s="446"/>
      <c r="BC62" s="36">
        <v>64.3</v>
      </c>
      <c r="BD62" s="36">
        <f t="shared" si="14"/>
        <v>64.3</v>
      </c>
      <c r="BE62" s="36"/>
      <c r="BF62" s="36">
        <f t="shared" si="66"/>
        <v>-78.899999999999991</v>
      </c>
      <c r="BG62" s="36">
        <f t="shared" si="65"/>
        <v>44.902234636871505</v>
      </c>
      <c r="BH62" s="349">
        <v>35.1</v>
      </c>
      <c r="BI62" s="30">
        <f t="shared" si="55"/>
        <v>29.199999999999996</v>
      </c>
      <c r="BJ62" s="152">
        <f t="shared" si="70"/>
        <v>183.19088319088317</v>
      </c>
      <c r="BK62" s="2"/>
      <c r="BL62" s="823">
        <f t="shared" si="15"/>
        <v>13.1</v>
      </c>
      <c r="BM62" s="823">
        <f t="shared" si="16"/>
        <v>11.4</v>
      </c>
      <c r="BN62" s="810">
        <v>11.4</v>
      </c>
      <c r="BO62" s="810"/>
      <c r="BP62" s="810"/>
      <c r="BQ62" s="810">
        <v>1.7</v>
      </c>
    </row>
    <row r="63" spans="1:69" s="6" customFormat="1" ht="31.5" customHeight="1" x14ac:dyDescent="0.25">
      <c r="A63" s="593" t="s">
        <v>266</v>
      </c>
      <c r="B63" s="592">
        <v>1423</v>
      </c>
      <c r="C63" s="379">
        <f t="shared" si="75"/>
        <v>1142.0999999999999</v>
      </c>
      <c r="D63" s="379">
        <f t="shared" si="75"/>
        <v>1148.9000000000001</v>
      </c>
      <c r="E63" s="36">
        <f t="shared" si="76"/>
        <v>638.6</v>
      </c>
      <c r="F63" s="36">
        <f t="shared" si="32"/>
        <v>638.6</v>
      </c>
      <c r="G63" s="30">
        <f t="shared" si="33"/>
        <v>0</v>
      </c>
      <c r="H63" s="36">
        <f t="shared" si="3"/>
        <v>-510.30000000000007</v>
      </c>
      <c r="I63" s="36">
        <f t="shared" si="4"/>
        <v>55.583601705979632</v>
      </c>
      <c r="J63" s="832">
        <f t="shared" si="74"/>
        <v>514.6</v>
      </c>
      <c r="K63" s="41">
        <f t="shared" si="5"/>
        <v>124</v>
      </c>
      <c r="L63" s="214">
        <f t="shared" si="6"/>
        <v>124.09638554216866</v>
      </c>
      <c r="M63" s="379">
        <f t="shared" si="77"/>
        <v>745.6</v>
      </c>
      <c r="N63" s="379">
        <f t="shared" si="77"/>
        <v>745.6</v>
      </c>
      <c r="O63" s="36">
        <f t="shared" si="17"/>
        <v>448.8</v>
      </c>
      <c r="P63" s="36">
        <f t="shared" si="7"/>
        <v>448.8</v>
      </c>
      <c r="Q63" s="36">
        <f t="shared" si="8"/>
        <v>0</v>
      </c>
      <c r="R63" s="36">
        <f t="shared" si="0"/>
        <v>-296.8</v>
      </c>
      <c r="S63" s="36">
        <f t="shared" si="1"/>
        <v>60.193133047210303</v>
      </c>
      <c r="T63" s="829">
        <f t="shared" si="53"/>
        <v>375.1</v>
      </c>
      <c r="U63" s="664">
        <f t="shared" si="30"/>
        <v>73.699999999999989</v>
      </c>
      <c r="V63" s="721">
        <f t="shared" si="54"/>
        <v>119.64809384164224</v>
      </c>
      <c r="W63" s="864">
        <v>745.6</v>
      </c>
      <c r="X63" s="519">
        <v>745.6</v>
      </c>
      <c r="Y63" s="30">
        <f>X63-Z63</f>
        <v>745.6</v>
      </c>
      <c r="Z63" s="943"/>
      <c r="AA63" s="976">
        <v>448.8</v>
      </c>
      <c r="AB63" s="379">
        <f t="shared" si="9"/>
        <v>448.8</v>
      </c>
      <c r="AC63" s="36"/>
      <c r="AD63" s="36">
        <f t="shared" si="19"/>
        <v>-296.8</v>
      </c>
      <c r="AE63" s="36">
        <f t="shared" si="10"/>
        <v>60.193133047210303</v>
      </c>
      <c r="AF63" s="911">
        <v>375.1</v>
      </c>
      <c r="AG63" s="30">
        <f t="shared" si="49"/>
        <v>73.699999999999989</v>
      </c>
      <c r="AH63" s="152">
        <f t="shared" si="67"/>
        <v>119.64809384164224</v>
      </c>
      <c r="AI63" s="665"/>
      <c r="AJ63" s="666"/>
      <c r="AK63" s="667"/>
      <c r="AL63" s="36">
        <f t="shared" si="68"/>
        <v>0</v>
      </c>
      <c r="AM63" s="36" t="str">
        <f t="shared" si="71"/>
        <v xml:space="preserve"> </v>
      </c>
      <c r="AN63" s="795"/>
      <c r="AO63" s="36"/>
      <c r="AP63" s="733" t="str">
        <f t="shared" si="11"/>
        <v xml:space="preserve"> </v>
      </c>
      <c r="AQ63" s="665"/>
      <c r="AR63" s="666"/>
      <c r="AS63" s="667"/>
      <c r="AT63" s="36">
        <f t="shared" si="69"/>
        <v>0</v>
      </c>
      <c r="AU63" s="663" t="str">
        <f t="shared" si="12"/>
        <v xml:space="preserve"> </v>
      </c>
      <c r="AV63" s="776"/>
      <c r="AW63" s="36"/>
      <c r="AX63" s="668"/>
      <c r="AY63" s="661">
        <v>396.5</v>
      </c>
      <c r="AZ63" s="379">
        <v>403.3</v>
      </c>
      <c r="BA63" s="379">
        <f t="shared" si="18"/>
        <v>403.3</v>
      </c>
      <c r="BB63" s="379"/>
      <c r="BC63" s="36">
        <v>189.8</v>
      </c>
      <c r="BD63" s="36">
        <f t="shared" si="14"/>
        <v>189.8</v>
      </c>
      <c r="BE63" s="36"/>
      <c r="BF63" s="36">
        <f t="shared" si="66"/>
        <v>-213.5</v>
      </c>
      <c r="BG63" s="36">
        <f t="shared" si="65"/>
        <v>47.061740639722295</v>
      </c>
      <c r="BH63" s="349">
        <v>139.5</v>
      </c>
      <c r="BI63" s="30">
        <f t="shared" si="55"/>
        <v>50.300000000000011</v>
      </c>
      <c r="BJ63" s="152">
        <f t="shared" si="70"/>
        <v>136.05734767025092</v>
      </c>
      <c r="BK63" s="2"/>
      <c r="BL63" s="823">
        <f t="shared" si="15"/>
        <v>45.699999999999996</v>
      </c>
      <c r="BM63" s="823">
        <f t="shared" si="16"/>
        <v>37.299999999999997</v>
      </c>
      <c r="BN63" s="810">
        <v>37.299999999999997</v>
      </c>
      <c r="BO63" s="810"/>
      <c r="BP63" s="810"/>
      <c r="BQ63" s="810">
        <v>8.4</v>
      </c>
    </row>
    <row r="64" spans="1:69" ht="23.25" customHeight="1" x14ac:dyDescent="0.25">
      <c r="A64" s="608" t="s">
        <v>52</v>
      </c>
      <c r="B64" s="587">
        <v>143</v>
      </c>
      <c r="C64" s="372">
        <f t="shared" si="75"/>
        <v>305.3</v>
      </c>
      <c r="D64" s="372">
        <f t="shared" si="75"/>
        <v>305.39999999999998</v>
      </c>
      <c r="E64" s="30">
        <f t="shared" si="76"/>
        <v>221.7</v>
      </c>
      <c r="F64" s="30">
        <f t="shared" si="32"/>
        <v>221.7</v>
      </c>
      <c r="G64" s="30">
        <f t="shared" si="33"/>
        <v>0</v>
      </c>
      <c r="H64" s="30">
        <f t="shared" si="3"/>
        <v>-83.699999999999989</v>
      </c>
      <c r="I64" s="30">
        <f t="shared" si="4"/>
        <v>72.59332023575638</v>
      </c>
      <c r="J64" s="832">
        <f t="shared" si="74"/>
        <v>150.1</v>
      </c>
      <c r="K64" s="41">
        <f t="shared" si="5"/>
        <v>71.599999999999994</v>
      </c>
      <c r="L64" s="214">
        <f t="shared" si="6"/>
        <v>147.70153231179214</v>
      </c>
      <c r="M64" s="372">
        <f t="shared" si="77"/>
        <v>303.2</v>
      </c>
      <c r="N64" s="372">
        <f t="shared" si="77"/>
        <v>303.2</v>
      </c>
      <c r="O64" s="30">
        <f t="shared" si="17"/>
        <v>220.29999999999998</v>
      </c>
      <c r="P64" s="30">
        <f t="shared" si="7"/>
        <v>220.29999999999998</v>
      </c>
      <c r="Q64" s="30">
        <f t="shared" si="8"/>
        <v>0</v>
      </c>
      <c r="R64" s="30">
        <f t="shared" si="0"/>
        <v>-82.9</v>
      </c>
      <c r="S64" s="30">
        <f t="shared" si="1"/>
        <v>72.658311345646425</v>
      </c>
      <c r="T64" s="832">
        <f t="shared" si="53"/>
        <v>149</v>
      </c>
      <c r="U64" s="82">
        <f t="shared" si="30"/>
        <v>71.299999999999983</v>
      </c>
      <c r="V64" s="721">
        <f t="shared" si="54"/>
        <v>147.85234899328859</v>
      </c>
      <c r="W64" s="863">
        <v>300</v>
      </c>
      <c r="X64" s="394">
        <v>300</v>
      </c>
      <c r="Y64" s="30">
        <f>X64-Z64</f>
        <v>300</v>
      </c>
      <c r="Z64" s="565"/>
      <c r="AA64" s="972">
        <v>218.9</v>
      </c>
      <c r="AB64" s="372">
        <f t="shared" si="9"/>
        <v>218.9</v>
      </c>
      <c r="AC64" s="30"/>
      <c r="AD64" s="30">
        <f t="shared" si="19"/>
        <v>-81.099999999999994</v>
      </c>
      <c r="AE64" s="30">
        <f t="shared" si="10"/>
        <v>72.966666666666669</v>
      </c>
      <c r="AF64" s="910">
        <v>147.30000000000001</v>
      </c>
      <c r="AG64" s="30">
        <f t="shared" si="49"/>
        <v>71.599999999999994</v>
      </c>
      <c r="AH64" s="152">
        <f t="shared" si="67"/>
        <v>148.6082824168364</v>
      </c>
      <c r="AI64" s="566">
        <v>2.8</v>
      </c>
      <c r="AJ64" s="530">
        <v>2.8</v>
      </c>
      <c r="AK64" s="52">
        <v>1.2</v>
      </c>
      <c r="AL64" s="30">
        <f t="shared" si="68"/>
        <v>-1.5999999999999999</v>
      </c>
      <c r="AM64" s="30">
        <f t="shared" si="71"/>
        <v>42.857142857142861</v>
      </c>
      <c r="AN64" s="792">
        <v>1.5</v>
      </c>
      <c r="AO64" s="30">
        <f>AK64-AN64</f>
        <v>-0.30000000000000004</v>
      </c>
      <c r="AP64" s="733">
        <f t="shared" si="11"/>
        <v>80</v>
      </c>
      <c r="AQ64" s="531">
        <v>0.4</v>
      </c>
      <c r="AR64" s="528">
        <v>0.4</v>
      </c>
      <c r="AS64" s="44">
        <v>0.2</v>
      </c>
      <c r="AT64" s="30">
        <f t="shared" si="69"/>
        <v>-0.2</v>
      </c>
      <c r="AU64" s="41">
        <f t="shared" si="12"/>
        <v>50</v>
      </c>
      <c r="AV64" s="773">
        <v>0.2</v>
      </c>
      <c r="AW64" s="30">
        <f>AS64-AV64</f>
        <v>0</v>
      </c>
      <c r="AX64" s="310">
        <f t="shared" si="13"/>
        <v>100</v>
      </c>
      <c r="AY64" s="542">
        <v>2.1</v>
      </c>
      <c r="AZ64" s="372">
        <v>2.2000000000000002</v>
      </c>
      <c r="BA64" s="372">
        <f t="shared" si="18"/>
        <v>2.2000000000000002</v>
      </c>
      <c r="BB64" s="372"/>
      <c r="BC64" s="30">
        <v>1.4</v>
      </c>
      <c r="BD64" s="30">
        <f t="shared" si="14"/>
        <v>1.4</v>
      </c>
      <c r="BE64" s="30"/>
      <c r="BF64" s="30">
        <f t="shared" ref="BF64:BF75" si="78">BC64-AZ64</f>
        <v>-0.80000000000000027</v>
      </c>
      <c r="BG64" s="30">
        <f t="shared" si="65"/>
        <v>63.636363636363626</v>
      </c>
      <c r="BH64" s="742">
        <v>1.1000000000000001</v>
      </c>
      <c r="BI64" s="30">
        <f t="shared" si="55"/>
        <v>0.29999999999999982</v>
      </c>
      <c r="BJ64" s="152">
        <f t="shared" si="70"/>
        <v>127.27272727272725</v>
      </c>
      <c r="BL64" s="823">
        <f t="shared" si="15"/>
        <v>12.299999999999999</v>
      </c>
      <c r="BM64" s="823">
        <f t="shared" si="16"/>
        <v>11.799999999999999</v>
      </c>
      <c r="BN64" s="811">
        <v>11.2</v>
      </c>
      <c r="BO64" s="811">
        <v>0.4</v>
      </c>
      <c r="BP64" s="811">
        <v>0.2</v>
      </c>
      <c r="BQ64" s="810">
        <v>0.5</v>
      </c>
    </row>
    <row r="65" spans="1:81" ht="23.25" customHeight="1" x14ac:dyDescent="0.25">
      <c r="A65" s="608" t="s">
        <v>42</v>
      </c>
      <c r="B65" s="587">
        <v>144</v>
      </c>
      <c r="C65" s="372">
        <f t="shared" si="75"/>
        <v>22.5</v>
      </c>
      <c r="D65" s="372">
        <f t="shared" si="75"/>
        <v>90.5</v>
      </c>
      <c r="E65" s="30">
        <f t="shared" si="76"/>
        <v>53.199999999999996</v>
      </c>
      <c r="F65" s="30">
        <f t="shared" si="32"/>
        <v>53.199999999999996</v>
      </c>
      <c r="G65" s="30">
        <f t="shared" si="33"/>
        <v>0</v>
      </c>
      <c r="H65" s="30">
        <f t="shared" si="3"/>
        <v>-37.300000000000004</v>
      </c>
      <c r="I65" s="30">
        <f t="shared" si="4"/>
        <v>58.784530386740329</v>
      </c>
      <c r="J65" s="832">
        <f t="shared" si="74"/>
        <v>76.2</v>
      </c>
      <c r="K65" s="41">
        <f t="shared" si="5"/>
        <v>-23.000000000000007</v>
      </c>
      <c r="L65" s="214">
        <f t="shared" si="6"/>
        <v>69.81627296587925</v>
      </c>
      <c r="M65" s="372">
        <f t="shared" si="77"/>
        <v>6.9</v>
      </c>
      <c r="N65" s="372">
        <f t="shared" si="77"/>
        <v>11.3</v>
      </c>
      <c r="O65" s="30">
        <f t="shared" si="17"/>
        <v>12.9</v>
      </c>
      <c r="P65" s="30">
        <f t="shared" si="7"/>
        <v>12.9</v>
      </c>
      <c r="Q65" s="30">
        <f t="shared" si="8"/>
        <v>0</v>
      </c>
      <c r="R65" s="30">
        <f t="shared" si="0"/>
        <v>1.5999999999999996</v>
      </c>
      <c r="S65" s="30">
        <f t="shared" si="1"/>
        <v>114.15929203539822</v>
      </c>
      <c r="T65" s="832">
        <f t="shared" si="53"/>
        <v>40</v>
      </c>
      <c r="U65" s="82">
        <f t="shared" si="30"/>
        <v>-27.1</v>
      </c>
      <c r="V65" s="721">
        <f t="shared" si="54"/>
        <v>32.25</v>
      </c>
      <c r="W65" s="863">
        <v>6.9</v>
      </c>
      <c r="X65" s="394">
        <v>11.3</v>
      </c>
      <c r="Y65" s="30">
        <f>X65-Z65</f>
        <v>11.3</v>
      </c>
      <c r="Z65" s="565"/>
      <c r="AA65" s="972">
        <v>12.9</v>
      </c>
      <c r="AB65" s="372">
        <f t="shared" si="9"/>
        <v>12.9</v>
      </c>
      <c r="AC65" s="30"/>
      <c r="AD65" s="30">
        <f t="shared" si="19"/>
        <v>1.5999999999999996</v>
      </c>
      <c r="AE65" s="30">
        <f t="shared" si="10"/>
        <v>114.15929203539822</v>
      </c>
      <c r="AF65" s="910">
        <v>40</v>
      </c>
      <c r="AG65" s="30">
        <f t="shared" si="49"/>
        <v>-27.1</v>
      </c>
      <c r="AH65" s="152">
        <f t="shared" si="67"/>
        <v>32.25</v>
      </c>
      <c r="AI65" s="566"/>
      <c r="AJ65" s="530"/>
      <c r="AK65" s="52"/>
      <c r="AL65" s="30">
        <f t="shared" si="68"/>
        <v>0</v>
      </c>
      <c r="AM65" s="30" t="str">
        <f t="shared" si="71"/>
        <v xml:space="preserve"> </v>
      </c>
      <c r="AN65" s="792"/>
      <c r="AO65" s="30">
        <f t="shared" ref="AO65:AO74" si="79">AK65-AN65</f>
        <v>0</v>
      </c>
      <c r="AP65" s="733" t="str">
        <f t="shared" si="11"/>
        <v xml:space="preserve"> </v>
      </c>
      <c r="AQ65" s="566"/>
      <c r="AR65" s="528"/>
      <c r="AS65" s="44"/>
      <c r="AT65" s="30">
        <f t="shared" si="69"/>
        <v>0</v>
      </c>
      <c r="AU65" s="41" t="str">
        <f t="shared" si="12"/>
        <v xml:space="preserve"> </v>
      </c>
      <c r="AV65" s="773"/>
      <c r="AW65" s="30"/>
      <c r="AX65" s="310" t="str">
        <f t="shared" si="13"/>
        <v xml:space="preserve"> </v>
      </c>
      <c r="AY65" s="542">
        <v>15.6</v>
      </c>
      <c r="AZ65" s="385">
        <v>79.2</v>
      </c>
      <c r="BA65" s="385">
        <f t="shared" si="18"/>
        <v>79.2</v>
      </c>
      <c r="BB65" s="385"/>
      <c r="BC65" s="62">
        <v>40.299999999999997</v>
      </c>
      <c r="BD65" s="62">
        <f t="shared" si="14"/>
        <v>40.299999999999997</v>
      </c>
      <c r="BE65" s="62"/>
      <c r="BF65" s="30">
        <f t="shared" si="78"/>
        <v>-38.900000000000006</v>
      </c>
      <c r="BG65" s="30">
        <f t="shared" si="65"/>
        <v>50.883838383838373</v>
      </c>
      <c r="BH65" s="742">
        <v>36.200000000000003</v>
      </c>
      <c r="BI65" s="30">
        <f t="shared" si="55"/>
        <v>4.0999999999999943</v>
      </c>
      <c r="BJ65" s="152">
        <f t="shared" si="70"/>
        <v>111.32596685082872</v>
      </c>
      <c r="BL65" s="823">
        <f t="shared" si="15"/>
        <v>1.1000000000000001</v>
      </c>
      <c r="BM65" s="823">
        <f t="shared" si="16"/>
        <v>0.8</v>
      </c>
      <c r="BN65" s="811">
        <v>0.8</v>
      </c>
      <c r="BO65" s="811"/>
      <c r="BP65" s="811"/>
      <c r="BQ65" s="810">
        <v>0.3</v>
      </c>
    </row>
    <row r="66" spans="1:81" ht="23.25" customHeight="1" x14ac:dyDescent="0.25">
      <c r="A66" s="608" t="s">
        <v>43</v>
      </c>
      <c r="B66" s="587">
        <v>145</v>
      </c>
      <c r="C66" s="372">
        <f t="shared" si="75"/>
        <v>502.09999999999997</v>
      </c>
      <c r="D66" s="372">
        <f t="shared" si="75"/>
        <v>502.69999999999993</v>
      </c>
      <c r="E66" s="30">
        <f t="shared" si="76"/>
        <v>371.00000000000006</v>
      </c>
      <c r="F66" s="30">
        <f t="shared" si="32"/>
        <v>368.90000000000003</v>
      </c>
      <c r="G66" s="30">
        <f t="shared" si="33"/>
        <v>2.1</v>
      </c>
      <c r="H66" s="30">
        <f t="shared" si="3"/>
        <v>-131.69999999999987</v>
      </c>
      <c r="I66" s="30">
        <f t="shared" si="4"/>
        <v>73.801472050925014</v>
      </c>
      <c r="J66" s="832">
        <f t="shared" si="74"/>
        <v>255.7</v>
      </c>
      <c r="K66" s="41">
        <f t="shared" si="5"/>
        <v>115.30000000000007</v>
      </c>
      <c r="L66" s="214">
        <f t="shared" si="6"/>
        <v>145.09190457567465</v>
      </c>
      <c r="M66" s="372">
        <f t="shared" si="77"/>
        <v>489.29999999999995</v>
      </c>
      <c r="N66" s="372">
        <f t="shared" si="77"/>
        <v>489.29999999999995</v>
      </c>
      <c r="O66" s="30">
        <f t="shared" si="17"/>
        <v>361.70000000000005</v>
      </c>
      <c r="P66" s="30">
        <f t="shared" si="7"/>
        <v>359.6</v>
      </c>
      <c r="Q66" s="30">
        <f t="shared" si="8"/>
        <v>2.1</v>
      </c>
      <c r="R66" s="30">
        <f t="shared" si="0"/>
        <v>-127.59999999999991</v>
      </c>
      <c r="S66" s="30">
        <f t="shared" si="1"/>
        <v>73.921929286736159</v>
      </c>
      <c r="T66" s="832">
        <f t="shared" si="53"/>
        <v>247.5</v>
      </c>
      <c r="U66" s="82">
        <f t="shared" si="30"/>
        <v>114.20000000000005</v>
      </c>
      <c r="V66" s="721">
        <f t="shared" si="54"/>
        <v>146.14141414141415</v>
      </c>
      <c r="W66" s="863">
        <v>140.69999999999999</v>
      </c>
      <c r="X66" s="394">
        <v>140.69999999999999</v>
      </c>
      <c r="Y66" s="30">
        <f>X66-Z66</f>
        <v>139.29999999999998</v>
      </c>
      <c r="Z66" s="565">
        <v>1.4</v>
      </c>
      <c r="AA66" s="972">
        <v>156.9</v>
      </c>
      <c r="AB66" s="372">
        <f t="shared" si="9"/>
        <v>154.80000000000001</v>
      </c>
      <c r="AC66" s="30">
        <v>2.1</v>
      </c>
      <c r="AD66" s="30">
        <f t="shared" si="19"/>
        <v>16.200000000000017</v>
      </c>
      <c r="AE66" s="30">
        <f t="shared" si="10"/>
        <v>111.51385927505333</v>
      </c>
      <c r="AF66" s="910">
        <v>82.3</v>
      </c>
      <c r="AG66" s="30">
        <f t="shared" si="49"/>
        <v>74.600000000000009</v>
      </c>
      <c r="AH66" s="152">
        <f t="shared" si="67"/>
        <v>190.64398541919806</v>
      </c>
      <c r="AI66" s="566">
        <v>251.5</v>
      </c>
      <c r="AJ66" s="530">
        <v>251.5</v>
      </c>
      <c r="AK66" s="52">
        <v>158.19999999999999</v>
      </c>
      <c r="AL66" s="30">
        <f t="shared" si="68"/>
        <v>-93.300000000000011</v>
      </c>
      <c r="AM66" s="30">
        <f>IF(AJ66&lt;&gt;0,IF(AK66/AJ66*100&lt;0,"&lt;0",IF(AK66/AJ66*100&gt;200,"&gt;200",AK66/AJ66*100))," ")</f>
        <v>62.902584493041743</v>
      </c>
      <c r="AN66" s="796">
        <v>127.7</v>
      </c>
      <c r="AO66" s="30">
        <f t="shared" si="79"/>
        <v>30.499999999999986</v>
      </c>
      <c r="AP66" s="733">
        <f t="shared" si="11"/>
        <v>123.88410336726703</v>
      </c>
      <c r="AQ66" s="530">
        <v>97.1</v>
      </c>
      <c r="AR66" s="530">
        <v>97.1</v>
      </c>
      <c r="AS66" s="52">
        <v>46.6</v>
      </c>
      <c r="AT66" s="30">
        <f t="shared" si="69"/>
        <v>-50.499999999999993</v>
      </c>
      <c r="AU66" s="41">
        <f t="shared" si="12"/>
        <v>47.991761071060765</v>
      </c>
      <c r="AV66" s="777">
        <v>37.5</v>
      </c>
      <c r="AW66" s="30">
        <f>AS66-AV66</f>
        <v>9.1000000000000014</v>
      </c>
      <c r="AX66" s="310">
        <f t="shared" si="13"/>
        <v>124.26666666666668</v>
      </c>
      <c r="AY66" s="542">
        <v>12.8</v>
      </c>
      <c r="AZ66" s="372">
        <v>13.4</v>
      </c>
      <c r="BA66" s="372">
        <f t="shared" si="18"/>
        <v>13.4</v>
      </c>
      <c r="BB66" s="372"/>
      <c r="BC66" s="30">
        <v>9.3000000000000007</v>
      </c>
      <c r="BD66" s="30">
        <f t="shared" si="14"/>
        <v>9.3000000000000007</v>
      </c>
      <c r="BE66" s="30"/>
      <c r="BF66" s="30">
        <f t="shared" si="78"/>
        <v>-4.0999999999999996</v>
      </c>
      <c r="BG66" s="30">
        <f t="shared" si="65"/>
        <v>69.402985074626869</v>
      </c>
      <c r="BH66" s="742">
        <v>8.1999999999999993</v>
      </c>
      <c r="BI66" s="30">
        <f t="shared" si="55"/>
        <v>1.1000000000000014</v>
      </c>
      <c r="BJ66" s="152">
        <f t="shared" si="70"/>
        <v>113.41463414634147</v>
      </c>
      <c r="BL66" s="823">
        <f t="shared" si="15"/>
        <v>21.400000000000002</v>
      </c>
      <c r="BM66" s="823">
        <f t="shared" si="16"/>
        <v>18.900000000000002</v>
      </c>
      <c r="BN66" s="764">
        <v>18.7</v>
      </c>
      <c r="BO66" s="810">
        <v>0.1</v>
      </c>
      <c r="BP66" s="810">
        <v>0.1</v>
      </c>
      <c r="BQ66" s="765">
        <v>2.5</v>
      </c>
    </row>
    <row r="67" spans="1:81" ht="18.75" hidden="1" customHeight="1" x14ac:dyDescent="0.25">
      <c r="A67" s="608"/>
      <c r="B67" s="587"/>
      <c r="C67" s="573"/>
      <c r="D67" s="372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32"/>
      <c r="K67" s="41">
        <f t="shared" si="5"/>
        <v>0</v>
      </c>
      <c r="L67" s="214" t="str">
        <f t="shared" si="6"/>
        <v xml:space="preserve"> </v>
      </c>
      <c r="M67" s="859"/>
      <c r="N67" s="372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32">
        <f t="shared" si="53"/>
        <v>0</v>
      </c>
      <c r="U67" s="82">
        <f t="shared" si="30"/>
        <v>0</v>
      </c>
      <c r="V67" s="721"/>
      <c r="W67" s="863"/>
      <c r="X67" s="394">
        <v>0</v>
      </c>
      <c r="Y67" s="30"/>
      <c r="Z67" s="565"/>
      <c r="AA67" s="972"/>
      <c r="AB67" s="372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910"/>
      <c r="AG67" s="30">
        <f t="shared" si="49"/>
        <v>0</v>
      </c>
      <c r="AH67" s="152" t="str">
        <f t="shared" si="67"/>
        <v xml:space="preserve"> </v>
      </c>
      <c r="AI67" s="372"/>
      <c r="AJ67" s="372"/>
      <c r="AK67" s="30"/>
      <c r="AL67" s="30"/>
      <c r="AM67" s="30"/>
      <c r="AN67" s="787"/>
      <c r="AO67" s="30"/>
      <c r="AP67" s="152"/>
      <c r="AQ67" s="372"/>
      <c r="AR67" s="372"/>
      <c r="AS67" s="30"/>
      <c r="AT67" s="30"/>
      <c r="AU67" s="41"/>
      <c r="AV67" s="742"/>
      <c r="AW67" s="30"/>
      <c r="AX67" s="310"/>
      <c r="AY67" s="542"/>
      <c r="AZ67" s="372"/>
      <c r="BA67" s="372">
        <f t="shared" si="18"/>
        <v>0</v>
      </c>
      <c r="BB67" s="372"/>
      <c r="BC67" s="30"/>
      <c r="BD67" s="30"/>
      <c r="BE67" s="30"/>
      <c r="BF67" s="30"/>
      <c r="BG67" s="30"/>
      <c r="BH67" s="742"/>
      <c r="BI67" s="30"/>
      <c r="BJ67" s="152"/>
      <c r="BL67" s="823"/>
      <c r="BM67" s="823"/>
      <c r="BN67" s="810"/>
      <c r="BO67" s="810"/>
      <c r="BP67" s="810"/>
      <c r="BQ67" s="811"/>
    </row>
    <row r="68" spans="1:81" s="567" customFormat="1" ht="34.5" customHeight="1" x14ac:dyDescent="0.25">
      <c r="A68" s="582" t="s">
        <v>46</v>
      </c>
      <c r="B68" s="583">
        <v>19</v>
      </c>
      <c r="C68" s="450">
        <f>M68+AY68</f>
        <v>30188.3</v>
      </c>
      <c r="D68" s="450">
        <f t="shared" si="80"/>
        <v>31622.799999999996</v>
      </c>
      <c r="E68" s="50">
        <f>AA68+AK68+AS68+BC68</f>
        <v>18401.699999999997</v>
      </c>
      <c r="F68" s="50">
        <f t="shared" si="32"/>
        <v>18392.199999999997</v>
      </c>
      <c r="G68" s="50">
        <f>Q68+BE68-BE69</f>
        <v>5.9</v>
      </c>
      <c r="H68" s="50">
        <f t="shared" si="3"/>
        <v>-13221.099999999999</v>
      </c>
      <c r="I68" s="50">
        <f t="shared" si="4"/>
        <v>58.191241762272796</v>
      </c>
      <c r="J68" s="826">
        <f t="shared" ref="J68:J74" si="81">T68+BH68</f>
        <v>15092.099999999999</v>
      </c>
      <c r="K68" s="29">
        <f t="shared" si="5"/>
        <v>3309.5999999999985</v>
      </c>
      <c r="L68" s="214">
        <f t="shared" si="6"/>
        <v>121.92935376786529</v>
      </c>
      <c r="M68" s="450">
        <f>M69+M70</f>
        <v>16301.4</v>
      </c>
      <c r="N68" s="450">
        <f>N69+N70</f>
        <v>16909.899999999998</v>
      </c>
      <c r="O68" s="50">
        <f>O69+O70</f>
        <v>10021.799999999999</v>
      </c>
      <c r="P68" s="50">
        <f>P69+P70</f>
        <v>10015.9</v>
      </c>
      <c r="Q68" s="50">
        <f t="shared" si="8"/>
        <v>5.9</v>
      </c>
      <c r="R68" s="50">
        <f t="shared" si="0"/>
        <v>-6888.0999999999985</v>
      </c>
      <c r="S68" s="50">
        <f t="shared" si="1"/>
        <v>59.265873837219615</v>
      </c>
      <c r="T68" s="826">
        <f>T69+T70</f>
        <v>7502.9</v>
      </c>
      <c r="U68" s="76">
        <f t="shared" si="30"/>
        <v>2518.8999999999996</v>
      </c>
      <c r="V68" s="716">
        <f t="shared" si="54"/>
        <v>133.57235202388409</v>
      </c>
      <c r="W68" s="870">
        <f>W69+W70+W71+W72</f>
        <v>11.8</v>
      </c>
      <c r="X68" s="685">
        <f>X69+X70+X71+X72</f>
        <v>11.8</v>
      </c>
      <c r="Y68" s="939">
        <f>X68-Z68</f>
        <v>0</v>
      </c>
      <c r="Z68" s="949">
        <f>Z69+Z70+Z71+Z72</f>
        <v>11.8</v>
      </c>
      <c r="AA68" s="979">
        <f>AA69+AA70+AA73+AA74</f>
        <v>5.9</v>
      </c>
      <c r="AB68" s="677">
        <f t="shared" si="9"/>
        <v>0</v>
      </c>
      <c r="AC68" s="50">
        <f>AC69+AC70+AC73+AC74</f>
        <v>5.9</v>
      </c>
      <c r="AD68" s="50">
        <f t="shared" si="19"/>
        <v>-5.9</v>
      </c>
      <c r="AE68" s="50">
        <f t="shared" si="10"/>
        <v>50</v>
      </c>
      <c r="AF68" s="915">
        <f>AF69+AF70+AF73+AF74</f>
        <v>1.5</v>
      </c>
      <c r="AG68" s="50">
        <f t="shared" si="49"/>
        <v>4.4000000000000004</v>
      </c>
      <c r="AH68" s="159" t="str">
        <f>IF(AF68&lt;&gt;0,IF(AA68/AF68*100&lt;0,"&lt;0",IF(AA68/AF68*100&gt;200,"&gt;200",AA68/AF68*100))," ")</f>
        <v>&gt;200</v>
      </c>
      <c r="AI68" s="450">
        <f>AI69+AI70</f>
        <v>10454.6</v>
      </c>
      <c r="AJ68" s="450">
        <f>AJ69+AJ70</f>
        <v>11063.1</v>
      </c>
      <c r="AK68" s="50">
        <f>AK69+AK70</f>
        <v>7098.4</v>
      </c>
      <c r="AL68" s="127">
        <f t="shared" ref="AL68:AL74" si="82">AK68-AJ68</f>
        <v>-3964.7000000000007</v>
      </c>
      <c r="AM68" s="127">
        <f t="shared" ref="AM68:AM74" si="83">IF(AJ68&lt;&gt;0,IF(AK68/AJ68*100&lt;0,"&lt;0",IF(AK68/AJ68*100&gt;200,"&gt;200",AK68/AJ68*100))," ")</f>
        <v>64.162847664759411</v>
      </c>
      <c r="AN68" s="794">
        <f>AN69+AN70</f>
        <v>6249</v>
      </c>
      <c r="AO68" s="127">
        <f t="shared" si="79"/>
        <v>849.39999999999964</v>
      </c>
      <c r="AP68" s="159">
        <f t="shared" ref="AP68:AP75" si="84">IF(AN68&lt;&gt;0,IF(AK68/AN68*100&lt;0,"&lt;0",IF(AK68/AN68*100&gt;200,"&gt;200",AK68/AN68*100))," ")</f>
        <v>113.59257481196991</v>
      </c>
      <c r="AQ68" s="450">
        <f>AQ69+AQ70</f>
        <v>5835</v>
      </c>
      <c r="AR68" s="450">
        <f>AR69+AR70</f>
        <v>5835</v>
      </c>
      <c r="AS68" s="50">
        <f>AS69+AS70</f>
        <v>2917.5</v>
      </c>
      <c r="AT68" s="127">
        <f t="shared" ref="AT68:AT74" si="85">AS68-AR68</f>
        <v>-2917.5</v>
      </c>
      <c r="AU68" s="29">
        <f t="shared" si="12"/>
        <v>50</v>
      </c>
      <c r="AV68" s="746">
        <f>AV69+AV70</f>
        <v>1252.4000000000001</v>
      </c>
      <c r="AW68" s="127">
        <f t="shared" ref="AW68:AW74" si="86">AS68-AV68</f>
        <v>1665.1</v>
      </c>
      <c r="AX68" s="716" t="str">
        <f t="shared" si="13"/>
        <v>&gt;200</v>
      </c>
      <c r="AY68" s="679">
        <f>AY69+AY73+AY74</f>
        <v>13886.9</v>
      </c>
      <c r="AZ68" s="680">
        <f>AZ69+AZ73+AZ74</f>
        <v>14712.9</v>
      </c>
      <c r="BA68" s="680">
        <f t="shared" si="18"/>
        <v>14708.4</v>
      </c>
      <c r="BB68" s="680">
        <f>BB69+BB73+BB74</f>
        <v>4.5</v>
      </c>
      <c r="BC68" s="681">
        <f>BC69+BC73+BC74</f>
        <v>8379.9</v>
      </c>
      <c r="BD68" s="681">
        <f t="shared" si="14"/>
        <v>8376.2999999999993</v>
      </c>
      <c r="BE68" s="28">
        <f>BE69+BE73+BE74</f>
        <v>3.6</v>
      </c>
      <c r="BF68" s="50">
        <f t="shared" si="78"/>
        <v>-6333</v>
      </c>
      <c r="BG68" s="28">
        <f t="shared" si="65"/>
        <v>56.956140529739208</v>
      </c>
      <c r="BH68" s="746">
        <f>BH69+BH70+BH73+BH74</f>
        <v>7589.2</v>
      </c>
      <c r="BI68" s="50">
        <f t="shared" si="55"/>
        <v>790.69999999999982</v>
      </c>
      <c r="BJ68" s="159">
        <f>IF(BH68&lt;&gt;0,IF(BC68/BH68*100&lt;0,"&lt;0",IF(BC68/BH68*100&gt;200,"&gt;200",BC68/BH68*100))," ")</f>
        <v>110.41875296473937</v>
      </c>
      <c r="BK68" s="2"/>
      <c r="BL68" s="823">
        <f t="shared" si="15"/>
        <v>1418.9</v>
      </c>
      <c r="BM68" s="823">
        <f t="shared" si="16"/>
        <v>1015.4</v>
      </c>
      <c r="BN68" s="810"/>
      <c r="BO68" s="810">
        <v>965.4</v>
      </c>
      <c r="BP68" s="810">
        <v>50</v>
      </c>
      <c r="BQ68" s="810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09" t="s">
        <v>47</v>
      </c>
      <c r="B69" s="587">
        <v>191</v>
      </c>
      <c r="C69" s="380">
        <f>M69+AY69</f>
        <v>13898.699999999999</v>
      </c>
      <c r="D69" s="380">
        <f t="shared" si="80"/>
        <v>14724.699999999999</v>
      </c>
      <c r="E69" s="49">
        <f t="shared" ref="E69:E74" si="87">O69+BC69</f>
        <v>8385.7999999999993</v>
      </c>
      <c r="F69" s="49">
        <f t="shared" si="32"/>
        <v>8376.2999999999993</v>
      </c>
      <c r="G69" s="49">
        <f>Q69+BE69-BE69</f>
        <v>5.9</v>
      </c>
      <c r="H69" s="49">
        <f t="shared" si="3"/>
        <v>-6338.9</v>
      </c>
      <c r="I69" s="49">
        <f t="shared" si="4"/>
        <v>56.950566055675154</v>
      </c>
      <c r="J69" s="833">
        <f t="shared" si="81"/>
        <v>7590.7</v>
      </c>
      <c r="K69" s="47">
        <f t="shared" si="5"/>
        <v>795.09999999999945</v>
      </c>
      <c r="L69" s="214">
        <f t="shared" si="6"/>
        <v>110.47465978104785</v>
      </c>
      <c r="M69" s="380">
        <f t="shared" ref="M69:N72" si="88">W69+AI69+AQ69</f>
        <v>11.8</v>
      </c>
      <c r="N69" s="380">
        <f t="shared" si="88"/>
        <v>11.8</v>
      </c>
      <c r="O69" s="49">
        <f t="shared" si="17"/>
        <v>5.9</v>
      </c>
      <c r="P69" s="49">
        <f t="shared" si="7"/>
        <v>0</v>
      </c>
      <c r="Q69" s="49">
        <f t="shared" si="8"/>
        <v>5.9</v>
      </c>
      <c r="R69" s="49">
        <f t="shared" si="0"/>
        <v>-5.9</v>
      </c>
      <c r="S69" s="49">
        <f t="shared" si="1"/>
        <v>50</v>
      </c>
      <c r="T69" s="833">
        <f t="shared" si="53"/>
        <v>1.5</v>
      </c>
      <c r="U69" s="84">
        <f t="shared" si="30"/>
        <v>4.4000000000000004</v>
      </c>
      <c r="V69" s="704" t="str">
        <f t="shared" si="54"/>
        <v>&gt;200</v>
      </c>
      <c r="W69" s="870">
        <v>11.8</v>
      </c>
      <c r="X69" s="685">
        <v>11.8</v>
      </c>
      <c r="Y69" s="939">
        <f>X69-Z69</f>
        <v>0</v>
      </c>
      <c r="Z69" s="949">
        <v>11.8</v>
      </c>
      <c r="AA69" s="979">
        <v>5.9</v>
      </c>
      <c r="AB69" s="677">
        <f t="shared" si="9"/>
        <v>0</v>
      </c>
      <c r="AC69" s="49">
        <v>5.9</v>
      </c>
      <c r="AD69" s="49">
        <f t="shared" si="19"/>
        <v>-5.9</v>
      </c>
      <c r="AE69" s="49">
        <f t="shared" si="10"/>
        <v>50</v>
      </c>
      <c r="AF69" s="915">
        <v>1.5</v>
      </c>
      <c r="AG69" s="49">
        <f t="shared" si="49"/>
        <v>4.4000000000000004</v>
      </c>
      <c r="AH69" s="160" t="str">
        <f>IF(AF69&lt;&gt;0,IF(AA69/AF69*100&lt;0,"&lt;0",IF(AA69/AF69*100&gt;200,"&gt;200",AA69/AF69*100))," ")</f>
        <v>&gt;200</v>
      </c>
      <c r="AI69" s="175"/>
      <c r="AJ69" s="380"/>
      <c r="AK69" s="49"/>
      <c r="AL69" s="30">
        <f t="shared" si="82"/>
        <v>0</v>
      </c>
      <c r="AM69" s="30" t="str">
        <f t="shared" si="83"/>
        <v xml:space="preserve"> </v>
      </c>
      <c r="AN69" s="797"/>
      <c r="AO69" s="30">
        <f t="shared" si="79"/>
        <v>0</v>
      </c>
      <c r="AP69" s="160" t="str">
        <f t="shared" si="84"/>
        <v xml:space="preserve"> </v>
      </c>
      <c r="AQ69" s="175"/>
      <c r="AR69" s="380"/>
      <c r="AS69" s="49"/>
      <c r="AT69" s="30">
        <f t="shared" si="85"/>
        <v>0</v>
      </c>
      <c r="AU69" s="47" t="str">
        <f t="shared" si="12"/>
        <v xml:space="preserve"> </v>
      </c>
      <c r="AV69" s="748"/>
      <c r="AW69" s="30">
        <f t="shared" si="86"/>
        <v>0</v>
      </c>
      <c r="AX69" s="709" t="str">
        <f t="shared" si="13"/>
        <v xml:space="preserve"> </v>
      </c>
      <c r="AY69" s="678">
        <v>13886.9</v>
      </c>
      <c r="AZ69" s="682">
        <v>14712.9</v>
      </c>
      <c r="BA69" s="682">
        <f t="shared" si="18"/>
        <v>14708.4</v>
      </c>
      <c r="BB69" s="682">
        <v>4.5</v>
      </c>
      <c r="BC69" s="683">
        <v>8379.9</v>
      </c>
      <c r="BD69" s="683">
        <f t="shared" si="14"/>
        <v>8376.2999999999993</v>
      </c>
      <c r="BE69" s="30">
        <v>3.6</v>
      </c>
      <c r="BF69" s="30">
        <f t="shared" si="78"/>
        <v>-6333</v>
      </c>
      <c r="BG69" s="30">
        <f t="shared" si="65"/>
        <v>56.956140529739208</v>
      </c>
      <c r="BH69" s="748">
        <v>7589.2</v>
      </c>
      <c r="BI69" s="49">
        <f t="shared" si="55"/>
        <v>790.69999999999982</v>
      </c>
      <c r="BJ69" s="160">
        <f>IF(BH69&lt;&gt;0,IF(BC69/BH69*100&lt;0,"&lt;0",IF(BC69/BH69*100&gt;200,"&gt;200",BC69/BH69*100))," ")</f>
        <v>110.41875296473937</v>
      </c>
      <c r="BK69" s="2"/>
      <c r="BL69" s="823">
        <f t="shared" si="15"/>
        <v>403.5</v>
      </c>
      <c r="BM69" s="823">
        <f t="shared" si="16"/>
        <v>0</v>
      </c>
      <c r="BN69" s="810"/>
      <c r="BO69" s="810"/>
      <c r="BP69" s="813"/>
      <c r="BQ69" s="810">
        <v>403.5</v>
      </c>
    </row>
    <row r="70" spans="1:81" s="3" customFormat="1" ht="27" customHeight="1" x14ac:dyDescent="0.25">
      <c r="A70" s="609" t="s">
        <v>48</v>
      </c>
      <c r="B70" s="611">
        <v>192</v>
      </c>
      <c r="C70" s="381">
        <f>M70+AY70</f>
        <v>16289.6</v>
      </c>
      <c r="D70" s="381">
        <f t="shared" si="80"/>
        <v>16898.099999999999</v>
      </c>
      <c r="E70" s="53">
        <f t="shared" si="87"/>
        <v>10015.9</v>
      </c>
      <c r="F70" s="53">
        <f t="shared" ref="F70:G72" si="89">P70+BD70</f>
        <v>10015.9</v>
      </c>
      <c r="G70" s="53">
        <f t="shared" si="89"/>
        <v>0</v>
      </c>
      <c r="H70" s="53">
        <f t="shared" si="3"/>
        <v>-6882.1999999999989</v>
      </c>
      <c r="I70" s="53">
        <f t="shared" si="4"/>
        <v>59.272344228049313</v>
      </c>
      <c r="J70" s="833">
        <f t="shared" si="81"/>
        <v>7501.4</v>
      </c>
      <c r="K70" s="47">
        <f t="shared" si="5"/>
        <v>2514.5</v>
      </c>
      <c r="L70" s="214">
        <f t="shared" si="6"/>
        <v>133.5204095235556</v>
      </c>
      <c r="M70" s="380">
        <f t="shared" si="88"/>
        <v>16289.6</v>
      </c>
      <c r="N70" s="380">
        <f t="shared" si="88"/>
        <v>16898.099999999999</v>
      </c>
      <c r="O70" s="49">
        <f t="shared" si="17"/>
        <v>10015.9</v>
      </c>
      <c r="P70" s="53">
        <f>O70</f>
        <v>10015.9</v>
      </c>
      <c r="Q70" s="53">
        <f t="shared" si="8"/>
        <v>0</v>
      </c>
      <c r="R70" s="53">
        <f t="shared" si="0"/>
        <v>-6882.1999999999989</v>
      </c>
      <c r="S70" s="53">
        <f t="shared" si="1"/>
        <v>59.272344228049313</v>
      </c>
      <c r="T70" s="833">
        <f t="shared" si="53"/>
        <v>7501.4</v>
      </c>
      <c r="U70" s="84">
        <f t="shared" si="30"/>
        <v>2514.5</v>
      </c>
      <c r="V70" s="704">
        <f t="shared" si="54"/>
        <v>133.5204095235556</v>
      </c>
      <c r="W70" s="871"/>
      <c r="X70" s="521"/>
      <c r="Y70" s="30"/>
      <c r="Z70" s="950"/>
      <c r="AA70" s="980"/>
      <c r="AB70" s="381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916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1">
        <f>AI71+AI72</f>
        <v>10454.6</v>
      </c>
      <c r="AJ70" s="381">
        <f>AJ71+AJ72</f>
        <v>11063.1</v>
      </c>
      <c r="AK70" s="53">
        <f>AK71+AK72</f>
        <v>7098.4</v>
      </c>
      <c r="AL70" s="30">
        <f t="shared" si="82"/>
        <v>-3964.7000000000007</v>
      </c>
      <c r="AM70" s="30">
        <f t="shared" si="83"/>
        <v>64.162847664759411</v>
      </c>
      <c r="AN70" s="797">
        <f>AN71+AN72</f>
        <v>6249</v>
      </c>
      <c r="AO70" s="30">
        <f t="shared" si="79"/>
        <v>849.39999999999964</v>
      </c>
      <c r="AP70" s="161">
        <f t="shared" si="84"/>
        <v>113.59257481196991</v>
      </c>
      <c r="AQ70" s="381">
        <f>AQ71+AQ72</f>
        <v>5835</v>
      </c>
      <c r="AR70" s="381">
        <f>AR71+AR72</f>
        <v>5835</v>
      </c>
      <c r="AS70" s="381">
        <f>AS71+AS72</f>
        <v>2917.5</v>
      </c>
      <c r="AT70" s="30">
        <f t="shared" si="85"/>
        <v>-2917.5</v>
      </c>
      <c r="AU70" s="47">
        <f t="shared" si="12"/>
        <v>50</v>
      </c>
      <c r="AV70" s="748">
        <f>AV71+AV72</f>
        <v>1252.4000000000001</v>
      </c>
      <c r="AW70" s="30">
        <f t="shared" si="86"/>
        <v>1665.1</v>
      </c>
      <c r="AX70" s="709" t="str">
        <f t="shared" si="13"/>
        <v>&gt;200</v>
      </c>
      <c r="AY70" s="552"/>
      <c r="AZ70" s="372"/>
      <c r="BA70" s="372">
        <f t="shared" si="18"/>
        <v>0</v>
      </c>
      <c r="BB70" s="372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48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823">
        <f t="shared" si="15"/>
        <v>1015.4</v>
      </c>
      <c r="BM70" s="823">
        <f t="shared" si="16"/>
        <v>1015.4</v>
      </c>
      <c r="BN70" s="813"/>
      <c r="BO70" s="813">
        <v>965.4</v>
      </c>
      <c r="BP70" s="813">
        <v>50</v>
      </c>
      <c r="BQ70" s="810"/>
    </row>
    <row r="71" spans="1:81" s="3" customFormat="1" ht="30.75" customHeight="1" x14ac:dyDescent="0.25">
      <c r="A71" s="609" t="s">
        <v>242</v>
      </c>
      <c r="B71" s="611">
        <v>1921</v>
      </c>
      <c r="C71" s="381">
        <f>M71+AY71</f>
        <v>10454.6</v>
      </c>
      <c r="D71" s="381" t="e">
        <f t="shared" si="80"/>
        <v>#VALUE!</v>
      </c>
      <c r="E71" s="53">
        <f t="shared" si="87"/>
        <v>7098.4</v>
      </c>
      <c r="F71" s="53">
        <f t="shared" si="89"/>
        <v>7098.4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33">
        <f t="shared" si="81"/>
        <v>6249</v>
      </c>
      <c r="K71" s="47">
        <f t="shared" si="5"/>
        <v>849.39999999999964</v>
      </c>
      <c r="L71" s="214">
        <f t="shared" si="6"/>
        <v>113.59257481196991</v>
      </c>
      <c r="M71" s="380">
        <f t="shared" si="88"/>
        <v>10454.6</v>
      </c>
      <c r="N71" s="380">
        <f t="shared" si="88"/>
        <v>11063.1</v>
      </c>
      <c r="O71" s="49">
        <f t="shared" si="17"/>
        <v>7098.4</v>
      </c>
      <c r="P71" s="53">
        <f>O71</f>
        <v>7098.4</v>
      </c>
      <c r="Q71" s="53">
        <f t="shared" si="8"/>
        <v>0</v>
      </c>
      <c r="R71" s="53">
        <f t="shared" si="0"/>
        <v>-3964.7000000000007</v>
      </c>
      <c r="S71" s="53">
        <f t="shared" si="1"/>
        <v>64.162847664759411</v>
      </c>
      <c r="T71" s="833">
        <f t="shared" si="53"/>
        <v>6249</v>
      </c>
      <c r="U71" s="84">
        <f t="shared" si="30"/>
        <v>849.39999999999964</v>
      </c>
      <c r="V71" s="704">
        <f t="shared" si="54"/>
        <v>113.59257481196991</v>
      </c>
      <c r="W71" s="871"/>
      <c r="X71" s="521"/>
      <c r="Y71" s="30"/>
      <c r="Z71" s="950"/>
      <c r="AA71" s="980"/>
      <c r="AB71" s="381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916"/>
      <c r="AG71" s="53"/>
      <c r="AH71" s="161"/>
      <c r="AI71" s="186">
        <v>10454.6</v>
      </c>
      <c r="AJ71" s="381">
        <v>11063.1</v>
      </c>
      <c r="AK71" s="53">
        <v>7098.4</v>
      </c>
      <c r="AL71" s="30">
        <f t="shared" si="82"/>
        <v>-3964.7000000000007</v>
      </c>
      <c r="AM71" s="30">
        <f t="shared" si="83"/>
        <v>64.162847664759411</v>
      </c>
      <c r="AN71" s="797">
        <v>6249</v>
      </c>
      <c r="AO71" s="30">
        <f t="shared" si="79"/>
        <v>849.39999999999964</v>
      </c>
      <c r="AP71" s="161">
        <f t="shared" si="84"/>
        <v>113.59257481196991</v>
      </c>
      <c r="AQ71" s="186"/>
      <c r="AR71" s="381"/>
      <c r="AS71" s="53"/>
      <c r="AT71" s="30">
        <f t="shared" si="85"/>
        <v>0</v>
      </c>
      <c r="AU71" s="47" t="str">
        <f t="shared" si="12"/>
        <v xml:space="preserve"> </v>
      </c>
      <c r="AV71" s="748"/>
      <c r="AW71" s="30">
        <f t="shared" si="86"/>
        <v>0</v>
      </c>
      <c r="AX71" s="709" t="str">
        <f t="shared" si="13"/>
        <v xml:space="preserve"> </v>
      </c>
      <c r="AY71" s="552"/>
      <c r="AZ71" s="372" t="s">
        <v>0</v>
      </c>
      <c r="BA71" s="372"/>
      <c r="BB71" s="372"/>
      <c r="BC71" s="30"/>
      <c r="BD71" s="30">
        <f t="shared" si="14"/>
        <v>0</v>
      </c>
      <c r="BE71" s="30"/>
      <c r="BF71" s="30"/>
      <c r="BG71" s="30"/>
      <c r="BH71" s="748"/>
      <c r="BI71" s="53"/>
      <c r="BJ71" s="161"/>
      <c r="BK71" s="2"/>
      <c r="BL71" s="823">
        <f t="shared" si="15"/>
        <v>965.4</v>
      </c>
      <c r="BM71" s="823">
        <f t="shared" si="16"/>
        <v>965.4</v>
      </c>
      <c r="BN71" s="813"/>
      <c r="BO71" s="813">
        <v>965.4</v>
      </c>
      <c r="BP71" s="810"/>
      <c r="BQ71" s="814"/>
    </row>
    <row r="72" spans="1:81" s="3" customFormat="1" ht="29.25" customHeight="1" x14ac:dyDescent="0.25">
      <c r="A72" s="609" t="s">
        <v>241</v>
      </c>
      <c r="B72" s="611">
        <v>1922</v>
      </c>
      <c r="C72" s="381">
        <f>M72+AY72</f>
        <v>5835</v>
      </c>
      <c r="D72" s="381">
        <f t="shared" si="80"/>
        <v>5835</v>
      </c>
      <c r="E72" s="53">
        <f t="shared" si="87"/>
        <v>2917.5</v>
      </c>
      <c r="F72" s="53">
        <f t="shared" si="89"/>
        <v>2917.5</v>
      </c>
      <c r="G72" s="53">
        <f t="shared" si="89"/>
        <v>0</v>
      </c>
      <c r="H72" s="53">
        <f t="shared" si="3"/>
        <v>-2917.5</v>
      </c>
      <c r="I72" s="53">
        <f t="shared" si="4"/>
        <v>50</v>
      </c>
      <c r="J72" s="833">
        <f t="shared" si="81"/>
        <v>1252.4000000000001</v>
      </c>
      <c r="K72" s="47">
        <f t="shared" si="5"/>
        <v>1665.1</v>
      </c>
      <c r="L72" s="214" t="str">
        <f t="shared" si="6"/>
        <v>&gt;200</v>
      </c>
      <c r="M72" s="380">
        <f t="shared" si="88"/>
        <v>5835</v>
      </c>
      <c r="N72" s="380">
        <f t="shared" si="88"/>
        <v>5835</v>
      </c>
      <c r="O72" s="49">
        <f t="shared" si="17"/>
        <v>2917.5</v>
      </c>
      <c r="P72" s="53">
        <f>O72</f>
        <v>2917.5</v>
      </c>
      <c r="Q72" s="53">
        <f t="shared" si="8"/>
        <v>0</v>
      </c>
      <c r="R72" s="53">
        <f t="shared" si="0"/>
        <v>-2917.5</v>
      </c>
      <c r="S72" s="53">
        <f t="shared" si="1"/>
        <v>50</v>
      </c>
      <c r="T72" s="833">
        <f t="shared" si="53"/>
        <v>1252.4000000000001</v>
      </c>
      <c r="U72" s="84">
        <f t="shared" si="30"/>
        <v>1665.1</v>
      </c>
      <c r="V72" s="704" t="str">
        <f t="shared" si="54"/>
        <v>&gt;200</v>
      </c>
      <c r="W72" s="871"/>
      <c r="X72" s="521"/>
      <c r="Y72" s="30"/>
      <c r="Z72" s="950"/>
      <c r="AA72" s="980"/>
      <c r="AB72" s="381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916"/>
      <c r="AG72" s="53"/>
      <c r="AH72" s="161"/>
      <c r="AI72" s="186"/>
      <c r="AJ72" s="381"/>
      <c r="AK72" s="53"/>
      <c r="AL72" s="30">
        <f t="shared" si="82"/>
        <v>0</v>
      </c>
      <c r="AM72" s="30" t="str">
        <f t="shared" si="83"/>
        <v xml:space="preserve"> </v>
      </c>
      <c r="AN72" s="797"/>
      <c r="AO72" s="30">
        <f t="shared" si="79"/>
        <v>0</v>
      </c>
      <c r="AP72" s="161" t="str">
        <f t="shared" si="84"/>
        <v xml:space="preserve"> </v>
      </c>
      <c r="AQ72" s="186">
        <v>5835</v>
      </c>
      <c r="AR72" s="381">
        <v>5835</v>
      </c>
      <c r="AS72" s="53">
        <v>2917.5</v>
      </c>
      <c r="AT72" s="30">
        <f t="shared" si="85"/>
        <v>-2917.5</v>
      </c>
      <c r="AU72" s="47">
        <f t="shared" si="12"/>
        <v>50</v>
      </c>
      <c r="AV72" s="748">
        <v>1252.4000000000001</v>
      </c>
      <c r="AW72" s="30">
        <f t="shared" si="86"/>
        <v>1665.1</v>
      </c>
      <c r="AX72" s="709" t="str">
        <f t="shared" si="13"/>
        <v>&gt;200</v>
      </c>
      <c r="AY72" s="552"/>
      <c r="AZ72" s="372"/>
      <c r="BA72" s="372">
        <f t="shared" si="18"/>
        <v>0</v>
      </c>
      <c r="BB72" s="372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48"/>
      <c r="BI72" s="53"/>
      <c r="BJ72" s="161"/>
      <c r="BK72" s="2"/>
      <c r="BL72" s="823">
        <f t="shared" si="15"/>
        <v>50</v>
      </c>
      <c r="BM72" s="823">
        <f t="shared" si="16"/>
        <v>50</v>
      </c>
      <c r="BN72" s="810"/>
      <c r="BO72" s="810"/>
      <c r="BP72" s="810">
        <v>50</v>
      </c>
      <c r="BQ72" s="814"/>
    </row>
    <row r="73" spans="1:81" ht="28.5" hidden="1" customHeight="1" x14ac:dyDescent="0.25">
      <c r="A73" s="609" t="s">
        <v>49</v>
      </c>
      <c r="B73" s="587">
        <v>193</v>
      </c>
      <c r="C73" s="573"/>
      <c r="D73" s="380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33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44"/>
      <c r="N73" s="380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33">
        <f t="shared" si="53"/>
        <v>0</v>
      </c>
      <c r="U73" s="84">
        <f t="shared" si="30"/>
        <v>0</v>
      </c>
      <c r="V73" s="704" t="str">
        <f t="shared" si="54"/>
        <v xml:space="preserve"> </v>
      </c>
      <c r="W73" s="872"/>
      <c r="X73" s="462"/>
      <c r="Y73" s="30"/>
      <c r="Z73" s="951"/>
      <c r="AA73" s="981"/>
      <c r="AB73" s="380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916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80"/>
      <c r="AK73" s="49"/>
      <c r="AL73" s="30">
        <f t="shared" si="82"/>
        <v>0</v>
      </c>
      <c r="AM73" s="30" t="str">
        <f t="shared" si="83"/>
        <v xml:space="preserve"> </v>
      </c>
      <c r="AN73" s="797"/>
      <c r="AO73" s="30">
        <f t="shared" si="79"/>
        <v>0</v>
      </c>
      <c r="AP73" s="160" t="str">
        <f t="shared" si="84"/>
        <v xml:space="preserve"> </v>
      </c>
      <c r="AQ73" s="175"/>
      <c r="AR73" s="380"/>
      <c r="AS73" s="49"/>
      <c r="AT73" s="30">
        <f t="shared" si="85"/>
        <v>0</v>
      </c>
      <c r="AU73" s="47" t="str">
        <f t="shared" si="12"/>
        <v xml:space="preserve"> </v>
      </c>
      <c r="AV73" s="748"/>
      <c r="AW73" s="30">
        <f t="shared" si="86"/>
        <v>0</v>
      </c>
      <c r="AX73" s="484" t="str">
        <f t="shared" si="13"/>
        <v xml:space="preserve"> </v>
      </c>
      <c r="AY73" s="552"/>
      <c r="AZ73" s="372"/>
      <c r="BA73" s="372">
        <f t="shared" si="18"/>
        <v>0</v>
      </c>
      <c r="BB73" s="372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48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823">
        <f t="shared" si="15"/>
        <v>281.40000000000003</v>
      </c>
      <c r="BM73" s="823">
        <f t="shared" si="16"/>
        <v>281.40000000000003</v>
      </c>
      <c r="BN73" s="810"/>
      <c r="BO73" s="810"/>
      <c r="BP73" s="810">
        <v>281.40000000000003</v>
      </c>
      <c r="BQ73" s="814"/>
    </row>
    <row r="74" spans="1:81" ht="30.75" hidden="1" customHeight="1" x14ac:dyDescent="0.25">
      <c r="A74" s="609" t="s">
        <v>50</v>
      </c>
      <c r="B74" s="587">
        <v>194</v>
      </c>
      <c r="C74" s="573"/>
      <c r="D74" s="380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33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44"/>
      <c r="N74" s="380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33">
        <f>AF74+AN74+AV74</f>
        <v>0</v>
      </c>
      <c r="U74" s="84">
        <f t="shared" ref="U74:U99" si="90">O74-T74</f>
        <v>0</v>
      </c>
      <c r="V74" s="704" t="str">
        <f t="shared" ref="V74:V99" si="91">IF(T74&lt;&gt;0,IF(O74/T74*100&lt;0,"&lt;0",IF(O74/T74*100&gt;200,"&gt;200",O74/T74*100))," ")</f>
        <v xml:space="preserve"> </v>
      </c>
      <c r="W74" s="872"/>
      <c r="X74" s="462"/>
      <c r="Y74" s="30"/>
      <c r="Z74" s="951"/>
      <c r="AA74" s="981"/>
      <c r="AB74" s="380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916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80"/>
      <c r="AK74" s="49"/>
      <c r="AL74" s="30">
        <f t="shared" si="82"/>
        <v>0</v>
      </c>
      <c r="AM74" s="30" t="str">
        <f t="shared" si="83"/>
        <v xml:space="preserve"> </v>
      </c>
      <c r="AN74" s="797"/>
      <c r="AO74" s="30">
        <f t="shared" si="79"/>
        <v>0</v>
      </c>
      <c r="AP74" s="160" t="str">
        <f t="shared" si="84"/>
        <v xml:space="preserve"> </v>
      </c>
      <c r="AQ74" s="175"/>
      <c r="AR74" s="380"/>
      <c r="AS74" s="49"/>
      <c r="AT74" s="30">
        <f t="shared" si="85"/>
        <v>0</v>
      </c>
      <c r="AU74" s="47" t="str">
        <f t="shared" si="12"/>
        <v xml:space="preserve"> </v>
      </c>
      <c r="AV74" s="748"/>
      <c r="AW74" s="30">
        <f t="shared" si="86"/>
        <v>0</v>
      </c>
      <c r="AX74" s="484" t="str">
        <f t="shared" si="13"/>
        <v xml:space="preserve"> </v>
      </c>
      <c r="AY74" s="552"/>
      <c r="AZ74" s="372"/>
      <c r="BA74" s="372">
        <f t="shared" si="18"/>
        <v>0</v>
      </c>
      <c r="BB74" s="372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48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823">
        <f t="shared" si="15"/>
        <v>3622.6000000000004</v>
      </c>
      <c r="BM74" s="823">
        <f t="shared" si="16"/>
        <v>3247.9000000000005</v>
      </c>
      <c r="BN74" s="810">
        <v>2062.6000000000004</v>
      </c>
      <c r="BO74" s="810">
        <v>1185.3</v>
      </c>
      <c r="BP74" s="810"/>
      <c r="BQ74" s="814">
        <v>374.7</v>
      </c>
    </row>
    <row r="75" spans="1:81" s="15" customFormat="1" ht="28.5" customHeight="1" x14ac:dyDescent="0.25">
      <c r="A75" s="580" t="s">
        <v>55</v>
      </c>
      <c r="B75" s="581" t="s">
        <v>54</v>
      </c>
      <c r="C75" s="348">
        <f>M75+AY75-C90-C84</f>
        <v>82398.899999999994</v>
      </c>
      <c r="D75" s="348">
        <f>N75+AZ75-D90-D84</f>
        <v>84280.299999999988</v>
      </c>
      <c r="E75" s="27">
        <f>O75+BC75-E90-E84</f>
        <v>44691.999999999993</v>
      </c>
      <c r="F75" s="27">
        <f>P75+BD75-F90+BD90-F84-(BD90-AC69)</f>
        <v>43217.000000000007</v>
      </c>
      <c r="G75" s="27">
        <f>Q75+BE75-BE69</f>
        <v>1480.9</v>
      </c>
      <c r="H75" s="27">
        <f t="shared" ref="H75:H139" si="92">E75-D75</f>
        <v>-39588.299999999996</v>
      </c>
      <c r="I75" s="27">
        <f t="shared" ref="I75:I139" si="93">IF(D75&lt;&gt;0,IF(E75/D75*100&lt;0,"&lt;0",IF(E75/D75*100&gt;200,"&gt;200",E75/D75*100))," ")</f>
        <v>53.027813142573052</v>
      </c>
      <c r="J75" s="835">
        <f>T75+BH75-J90-J84</f>
        <v>38398.700000000004</v>
      </c>
      <c r="K75" s="27">
        <f t="shared" si="5"/>
        <v>6293.2999999999884</v>
      </c>
      <c r="L75" s="214">
        <f t="shared" si="6"/>
        <v>116.38935693135441</v>
      </c>
      <c r="M75" s="392">
        <f>W75+AI75+AQ75-M91</f>
        <v>76246.100000000006</v>
      </c>
      <c r="N75" s="392">
        <f>X75+AJ75+AR75-N91</f>
        <v>76869.5</v>
      </c>
      <c r="O75" s="26">
        <f>AA75+AK75+AS75-O91</f>
        <v>42553.5</v>
      </c>
      <c r="P75" s="26">
        <f>AB75+AK75+AS75-P91</f>
        <v>41122.800000000003</v>
      </c>
      <c r="Q75" s="26">
        <f t="shared" si="8"/>
        <v>1430.7</v>
      </c>
      <c r="R75" s="26">
        <f t="shared" si="0"/>
        <v>-34316</v>
      </c>
      <c r="S75" s="26">
        <f t="shared" si="1"/>
        <v>55.358106921470807</v>
      </c>
      <c r="T75" s="825">
        <f>AF75+AN75+AV75-T91</f>
        <v>36629.799999999996</v>
      </c>
      <c r="U75" s="75">
        <f t="shared" si="90"/>
        <v>5923.7000000000044</v>
      </c>
      <c r="V75" s="692">
        <f t="shared" si="91"/>
        <v>116.17180546986334</v>
      </c>
      <c r="W75" s="861">
        <f>W77+W94</f>
        <v>55399.6</v>
      </c>
      <c r="X75" s="468">
        <f>X77+X94</f>
        <v>56022.999999999993</v>
      </c>
      <c r="Y75" s="26">
        <f>X75-Z75</f>
        <v>53034.69999999999</v>
      </c>
      <c r="Z75" s="676">
        <f>Z77+Z94</f>
        <v>2988.3</v>
      </c>
      <c r="AA75" s="970">
        <f>AA77+AA94</f>
        <v>30347</v>
      </c>
      <c r="AB75" s="392">
        <f t="shared" si="9"/>
        <v>28916.3</v>
      </c>
      <c r="AC75" s="26">
        <f>AC77+AC94</f>
        <v>1430.7</v>
      </c>
      <c r="AD75" s="26">
        <f t="shared" si="19"/>
        <v>-25675.999999999993</v>
      </c>
      <c r="AE75" s="26">
        <f t="shared" si="10"/>
        <v>54.168823518911879</v>
      </c>
      <c r="AF75" s="908">
        <f>AF77+AF94</f>
        <v>25954.1</v>
      </c>
      <c r="AG75" s="26">
        <f>AA75-AF75</f>
        <v>4392.9000000000015</v>
      </c>
      <c r="AH75" s="148">
        <f>IF(AF75&lt;&gt;0,IF(AA75/AF75*100&lt;0,"&lt;0",IF(AA75/AF75*100&gt;200,"&gt;200",AA75/AF75*100))," ")</f>
        <v>116.92564951202316</v>
      </c>
      <c r="AI75" s="392">
        <f>AI77+AI94</f>
        <v>25792</v>
      </c>
      <c r="AJ75" s="392">
        <f>AJ77+AJ94</f>
        <v>26400.5</v>
      </c>
      <c r="AK75" s="26">
        <f>AK77+AK94</f>
        <v>15755.1</v>
      </c>
      <c r="AL75" s="26">
        <f>AK75-AJ75</f>
        <v>-10645.4</v>
      </c>
      <c r="AM75" s="26">
        <f>IF(AJ75&lt;&gt;0,IF(AK75/AJ75*100&lt;0,"&lt;0",IF(AK75/AJ75*100&gt;200,"&gt;200",AK75/AJ75*100))," ")</f>
        <v>59.677278839415926</v>
      </c>
      <c r="AN75" s="785">
        <f>AN77+AN94</f>
        <v>13786.899999999998</v>
      </c>
      <c r="AO75" s="26">
        <f>AK75-AN75</f>
        <v>1968.2000000000025</v>
      </c>
      <c r="AP75" s="148">
        <f t="shared" si="84"/>
        <v>114.27587057279014</v>
      </c>
      <c r="AQ75" s="392">
        <f>AQ77+AQ94</f>
        <v>11344.1</v>
      </c>
      <c r="AR75" s="392">
        <f>AR77+AR94</f>
        <v>11344.1</v>
      </c>
      <c r="AS75" s="26">
        <f>AS77+AS94</f>
        <v>6467.3</v>
      </c>
      <c r="AT75" s="26">
        <f>AS75-AR75</f>
        <v>-4876.8</v>
      </c>
      <c r="AU75" s="27">
        <f t="shared" si="12"/>
        <v>57.010252025281858</v>
      </c>
      <c r="AV75" s="740">
        <f>AV77+AV94</f>
        <v>4390.2</v>
      </c>
      <c r="AW75" s="26">
        <f>AS75-AV75</f>
        <v>2077.1000000000004</v>
      </c>
      <c r="AX75" s="470">
        <f t="shared" si="13"/>
        <v>147.31219534417568</v>
      </c>
      <c r="AY75" s="147">
        <f>AY77+AY94</f>
        <v>20363.2</v>
      </c>
      <c r="AZ75" s="392">
        <f>AZ77+AZ94</f>
        <v>22258.400000000001</v>
      </c>
      <c r="BA75" s="392">
        <f t="shared" ref="BA75:BA138" si="94">AZ75-BB75</f>
        <v>21827.100000000002</v>
      </c>
      <c r="BB75" s="392">
        <f>BB77+BB94</f>
        <v>431.3</v>
      </c>
      <c r="BC75" s="26">
        <f>BC77+BC94</f>
        <v>10526.699999999999</v>
      </c>
      <c r="BD75" s="26">
        <f t="shared" si="14"/>
        <v>10472.9</v>
      </c>
      <c r="BE75" s="26">
        <f>BE77+BE94</f>
        <v>53.8</v>
      </c>
      <c r="BF75" s="26">
        <f t="shared" si="78"/>
        <v>-11731.700000000003</v>
      </c>
      <c r="BG75" s="26">
        <f>IF(AZ75&lt;&gt;0,IF(BC75/AZ75*100&lt;0,"&lt;0",IF(BC75/AZ75*100&gt;200,"&gt;200",BC75/AZ75*100))," ")</f>
        <v>47.293156740825928</v>
      </c>
      <c r="BH75" s="740">
        <f>BH77+BH94</f>
        <v>9362.3000000000011</v>
      </c>
      <c r="BI75" s="26">
        <f>BC75-BH75</f>
        <v>1164.3999999999978</v>
      </c>
      <c r="BJ75" s="162">
        <f>IF(BH75&lt;&gt;0,IF(BC75/BH75*100&lt;0,"&lt;0",IF(BC75/BH75*100&gt;200,"&gt;200",BC75/BH75*100))," ")</f>
        <v>112.43711481153133</v>
      </c>
      <c r="BK75" s="2"/>
      <c r="BL75" s="823">
        <f>BM75+BQ75-BL90</f>
        <v>2485.0999999999995</v>
      </c>
      <c r="BM75" s="823">
        <f>BN75+BO75+BP75-BM91</f>
        <v>2513.8999999999996</v>
      </c>
      <c r="BN75" s="810">
        <v>2062.6</v>
      </c>
      <c r="BO75" s="764">
        <v>1185.3</v>
      </c>
      <c r="BP75" s="810">
        <v>281.39999999999998</v>
      </c>
      <c r="BQ75" s="819">
        <v>374.7</v>
      </c>
    </row>
    <row r="76" spans="1:81" ht="17.25" customHeight="1" x14ac:dyDescent="0.25">
      <c r="A76" s="612" t="s">
        <v>19</v>
      </c>
      <c r="B76" s="613"/>
      <c r="C76" s="574"/>
      <c r="D76" s="451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36"/>
      <c r="K76" s="55"/>
      <c r="L76" s="214" t="str">
        <f t="shared" si="6"/>
        <v xml:space="preserve"> </v>
      </c>
      <c r="M76" s="545"/>
      <c r="N76" s="510"/>
      <c r="O76" s="54"/>
      <c r="P76" s="54"/>
      <c r="Q76" s="54"/>
      <c r="R76" s="54"/>
      <c r="S76" s="54" t="str">
        <f t="shared" si="1"/>
        <v xml:space="preserve"> </v>
      </c>
      <c r="T76" s="836"/>
      <c r="U76" s="86"/>
      <c r="V76" s="693"/>
      <c r="W76" s="873"/>
      <c r="X76" s="522"/>
      <c r="Y76" s="30"/>
      <c r="Z76" s="952"/>
      <c r="AA76" s="982"/>
      <c r="AB76" s="510"/>
      <c r="AC76" s="54"/>
      <c r="AD76" s="54"/>
      <c r="AE76" s="54" t="str">
        <f t="shared" si="10"/>
        <v xml:space="preserve"> </v>
      </c>
      <c r="AF76" s="917"/>
      <c r="AG76" s="54"/>
      <c r="AH76" s="205"/>
      <c r="AI76" s="163"/>
      <c r="AJ76" s="510"/>
      <c r="AK76" s="54"/>
      <c r="AL76" s="54"/>
      <c r="AM76" s="54"/>
      <c r="AN76" s="798"/>
      <c r="AO76" s="54"/>
      <c r="AP76" s="205"/>
      <c r="AQ76" s="163"/>
      <c r="AR76" s="510"/>
      <c r="AS76" s="54"/>
      <c r="AT76" s="54"/>
      <c r="AU76" s="55" t="str">
        <f t="shared" si="12"/>
        <v xml:space="preserve"> </v>
      </c>
      <c r="AV76" s="749"/>
      <c r="AW76" s="54"/>
      <c r="AX76" s="486" t="str">
        <f t="shared" si="13"/>
        <v xml:space="preserve"> </v>
      </c>
      <c r="AY76" s="545"/>
      <c r="AZ76" s="510"/>
      <c r="BA76" s="510">
        <f t="shared" si="94"/>
        <v>0</v>
      </c>
      <c r="BB76" s="510"/>
      <c r="BC76" s="54"/>
      <c r="BD76" s="54"/>
      <c r="BE76" s="54"/>
      <c r="BF76" s="128"/>
      <c r="BG76" s="129"/>
      <c r="BH76" s="749"/>
      <c r="BI76" s="54"/>
      <c r="BJ76" s="164"/>
      <c r="BL76" s="823">
        <f t="shared" ref="BL76:BL139" si="95">BM76+BQ76</f>
        <v>0</v>
      </c>
      <c r="BM76" s="823">
        <f t="shared" ref="BM76:BM139" si="96">BN76+BO76+BP76</f>
        <v>0</v>
      </c>
      <c r="BN76" s="810"/>
      <c r="BO76" s="761"/>
      <c r="BP76" s="808"/>
      <c r="BQ76" s="814"/>
    </row>
    <row r="77" spans="1:81" ht="25.5" customHeight="1" x14ac:dyDescent="0.25">
      <c r="A77" s="614" t="s">
        <v>56</v>
      </c>
      <c r="B77" s="615">
        <v>2</v>
      </c>
      <c r="C77" s="452">
        <f>C78+C79+C80+C85+C86+C87+C88</f>
        <v>74249.999999999985</v>
      </c>
      <c r="D77" s="452">
        <f>D78+D79+D80+D85+D86+D87+D88</f>
        <v>73964</v>
      </c>
      <c r="E77" s="317">
        <f>E78+E79+E80+E85+E86+E87+E88</f>
        <v>41414.400000000001</v>
      </c>
      <c r="F77" s="317">
        <f>F78+F79+F80+F85+F86+F87+F88+F90-AB90-BD90+AC69</f>
        <v>41122.100000000006</v>
      </c>
      <c r="G77" s="317">
        <f>Q77+BE77-BE69</f>
        <v>298.2</v>
      </c>
      <c r="H77" s="317">
        <f t="shared" si="92"/>
        <v>-32549.599999999999</v>
      </c>
      <c r="I77" s="317">
        <f t="shared" si="93"/>
        <v>55.992645070574874</v>
      </c>
      <c r="J77" s="837">
        <f>T77+BH77-J90-J84</f>
        <v>35778.200000000012</v>
      </c>
      <c r="K77" s="317">
        <f t="shared" si="5"/>
        <v>5636.1999999999898</v>
      </c>
      <c r="L77" s="214">
        <f t="shared" si="6"/>
        <v>115.75316813031395</v>
      </c>
      <c r="M77" s="454">
        <f>M78+M79+M80+M85+M86+M87+M88+M90</f>
        <v>72213.100000000006</v>
      </c>
      <c r="N77" s="454">
        <f>X77+AJ77+AR77-N91</f>
        <v>72502.700000000012</v>
      </c>
      <c r="O77" s="454">
        <f>AA77+AK77+AS77-O91</f>
        <v>40806.400000000001</v>
      </c>
      <c r="P77" s="454">
        <f>AB77+AK77+AS77-P91</f>
        <v>40514.1</v>
      </c>
      <c r="Q77" s="131">
        <f t="shared" ref="Q77:Q140" si="97">AC77</f>
        <v>292.3</v>
      </c>
      <c r="R77" s="131">
        <f t="shared" si="0"/>
        <v>-31696.30000000001</v>
      </c>
      <c r="S77" s="131">
        <f t="shared" si="1"/>
        <v>56.282593613755068</v>
      </c>
      <c r="T77" s="837">
        <f>AF77+AN77+AV77-T91</f>
        <v>35215.9</v>
      </c>
      <c r="U77" s="318">
        <f t="shared" si="90"/>
        <v>5590.5</v>
      </c>
      <c r="V77" s="694">
        <f t="shared" si="91"/>
        <v>115.87493149401264</v>
      </c>
      <c r="W77" s="874">
        <f>W78+W79+W80+W85+W86+W87+W88+W89</f>
        <v>51408.5</v>
      </c>
      <c r="X77" s="467">
        <f>X78+X79+X80+X85+X86+X87+X88+X89</f>
        <v>51697.399999999994</v>
      </c>
      <c r="Y77" s="131">
        <f>X77-Z77</f>
        <v>50923.899999999994</v>
      </c>
      <c r="Z77" s="698">
        <f>Z78+Z79+Z80+Z85+Z86+Z87+Z88+Z89</f>
        <v>773.5</v>
      </c>
      <c r="AA77" s="983">
        <f>AA78+AA79+AA80+AA85+AA86+AA87+AA88+AA89</f>
        <v>28609.4</v>
      </c>
      <c r="AB77" s="454">
        <f t="shared" ref="AB77:AB140" si="98">AA77-AC77</f>
        <v>28317.100000000002</v>
      </c>
      <c r="AC77" s="131">
        <f>AC78+AC79+AC80+AC85+AC86+AC87+AC88+AC89</f>
        <v>292.3</v>
      </c>
      <c r="AD77" s="131">
        <f t="shared" si="19"/>
        <v>-23087.999999999993</v>
      </c>
      <c r="AE77" s="131">
        <f t="shared" si="10"/>
        <v>55.34011381616871</v>
      </c>
      <c r="AF77" s="918">
        <f>AF78+AF79+AF80+AF85+AF86+AF87+AF88+AF89</f>
        <v>24584</v>
      </c>
      <c r="AG77" s="131">
        <f>AA77-AF77</f>
        <v>4025.4000000000015</v>
      </c>
      <c r="AH77" s="320">
        <f>IF(AF77&lt;&gt;0,IF(AA77/AF77*100&lt;0,"&lt;0",IF(AA77/AF77*100&gt;200,"&gt;200",AA77/AF77*100))," ")</f>
        <v>116.37406443215099</v>
      </c>
      <c r="AI77" s="454">
        <f>AI78+AI79+AI80+AI85+AI86+AI87+AI88+AI89</f>
        <v>25768.9</v>
      </c>
      <c r="AJ77" s="454">
        <f>AJ78+AJ79+AJ80+AJ85+AJ86+AJ87+AJ88+AJ89</f>
        <v>26378.1</v>
      </c>
      <c r="AK77" s="131">
        <f>AK78+AK79+AK80+AK85+AK86+AK87+AK88+AK89</f>
        <v>15746.4</v>
      </c>
      <c r="AL77" s="131">
        <f>AK77-AJ77</f>
        <v>-10631.699999999999</v>
      </c>
      <c r="AM77" s="131">
        <f>IF(AJ77&lt;&gt;0,IF(AK77/AJ77*100&lt;0,"&lt;0",IF(AK77/AJ77*100&gt;200,"&gt;200",AK77/AJ77*100))," ")</f>
        <v>59.694974239994551</v>
      </c>
      <c r="AN77" s="799">
        <f>AN78+AN79+AN80+AN85+AN87+AN88+AN89</f>
        <v>13781.499999999998</v>
      </c>
      <c r="AO77" s="131">
        <f>AK77-AN77</f>
        <v>1964.9000000000015</v>
      </c>
      <c r="AP77" s="320">
        <f>IF(AN77&lt;&gt;0,IF(AK77/AN77*100&lt;0,"&lt;0",IF(AK77/AN77*100&gt;200,"&gt;200",AK77/AN77*100))," ")</f>
        <v>114.25751913797484</v>
      </c>
      <c r="AQ77" s="454">
        <f>AQ78+AQ79+AQ80+AQ85+AQ86+AQ87+AQ88+AQ89</f>
        <v>11325.300000000001</v>
      </c>
      <c r="AR77" s="454">
        <f>AR78+AR79+AR80+AR85+AR86+AR87+AR88+AR89</f>
        <v>11325.300000000001</v>
      </c>
      <c r="AS77" s="131">
        <f>AS78+AS79+AS80+AS85+AS86+AS87+AS88+AS89</f>
        <v>6466.5</v>
      </c>
      <c r="AT77" s="131">
        <f>AS77-AR77</f>
        <v>-4858.8000000000011</v>
      </c>
      <c r="AU77" s="317">
        <f t="shared" si="12"/>
        <v>57.09782522317289</v>
      </c>
      <c r="AV77" s="778">
        <f>AV78+AV79+AV80+AV85+AV87+AV88+AV89</f>
        <v>4351.8</v>
      </c>
      <c r="AW77" s="319">
        <f>AS77-AV77</f>
        <v>2114.6999999999998</v>
      </c>
      <c r="AX77" s="487">
        <f t="shared" si="13"/>
        <v>148.59368537157039</v>
      </c>
      <c r="AY77" s="165">
        <f>AY78+AY79+AY80+AY85+AY86+AY87+AY88+AY89</f>
        <v>16247.3</v>
      </c>
      <c r="AZ77" s="454">
        <f>AZ78+AZ79+AZ80+AZ85+AZ86+AZ87+AZ88+AZ89</f>
        <v>16308.9</v>
      </c>
      <c r="BA77" s="454">
        <f t="shared" si="94"/>
        <v>16278.1</v>
      </c>
      <c r="BB77" s="454">
        <f>BB78+BB79+BB80+BB85+BB86+BB87+BB88+BB89</f>
        <v>30.8</v>
      </c>
      <c r="BC77" s="131">
        <f>BC78+BC79+BC80+BC85+BC86+BC87+BC88+BC89</f>
        <v>8996.1999999999989</v>
      </c>
      <c r="BD77" s="131">
        <f t="shared" ref="BD77:BD95" si="99">BC77-BE77</f>
        <v>8986.6999999999989</v>
      </c>
      <c r="BE77" s="131">
        <f>BE78+BE79+BE80+BE85+BE86+BE87+BE88+BE89</f>
        <v>9.5</v>
      </c>
      <c r="BF77" s="131">
        <f t="shared" ref="BF77:BF93" si="100">BC77-AZ77</f>
        <v>-7312.7000000000007</v>
      </c>
      <c r="BG77" s="131">
        <f t="shared" si="65"/>
        <v>55.161292300523023</v>
      </c>
      <c r="BH77" s="750">
        <f>BH78+BH79+BH80+BH85+BH86+BH87+BH88+BH89</f>
        <v>8155.7000000000007</v>
      </c>
      <c r="BI77" s="674">
        <f t="shared" ref="BI77:BI86" si="101">BC77-BH77</f>
        <v>840.49999999999818</v>
      </c>
      <c r="BJ77" s="166">
        <f t="shared" ref="BJ77:BJ86" si="102">IF(BH77&lt;&gt;0,IF(BC77/BH77*100&lt;0,"&lt;0",IF(BC77/BH77*100&gt;200,"&gt;200",BC77/BH77*100))," ")</f>
        <v>110.30567578503377</v>
      </c>
      <c r="BL77" s="823">
        <f>BM77+BQ77-BL90</f>
        <v>2479.1000000000004</v>
      </c>
      <c r="BM77" s="823">
        <f>BN77+BO77+BP77-BM91</f>
        <v>2510.1000000000004</v>
      </c>
      <c r="BN77" s="764">
        <v>2060.1000000000004</v>
      </c>
      <c r="BO77" s="762">
        <v>1185.3</v>
      </c>
      <c r="BP77" s="810">
        <v>280.10000000000002</v>
      </c>
      <c r="BQ77" s="819">
        <v>372.5</v>
      </c>
    </row>
    <row r="78" spans="1:81" ht="25.5" customHeight="1" x14ac:dyDescent="0.25">
      <c r="A78" s="616" t="s">
        <v>224</v>
      </c>
      <c r="B78" s="617">
        <v>21</v>
      </c>
      <c r="C78" s="453">
        <f>M78+AY78</f>
        <v>18759</v>
      </c>
      <c r="D78" s="453">
        <f>N78+AZ78</f>
        <v>18801.8</v>
      </c>
      <c r="E78" s="57">
        <f>O78+BC78</f>
        <v>11258.9</v>
      </c>
      <c r="F78" s="57">
        <f t="shared" ref="F78:F105" si="103">AB78+AK78+AS78+BD78</f>
        <v>11258.2</v>
      </c>
      <c r="G78" s="57">
        <f t="shared" ref="G78:G105" si="104">Q78+BE78</f>
        <v>0.7</v>
      </c>
      <c r="H78" s="57">
        <f t="shared" si="92"/>
        <v>-7542.9</v>
      </c>
      <c r="I78" s="57">
        <f t="shared" si="93"/>
        <v>59.882032571349555</v>
      </c>
      <c r="J78" s="838">
        <f>T78+BH78</f>
        <v>10096.6</v>
      </c>
      <c r="K78" s="57">
        <f t="shared" si="5"/>
        <v>1162.2999999999993</v>
      </c>
      <c r="L78" s="167">
        <f t="shared" si="6"/>
        <v>111.51179605015548</v>
      </c>
      <c r="M78" s="372">
        <f t="shared" ref="M78:N80" si="105">W78+AI78+AQ78</f>
        <v>7922.9000000000005</v>
      </c>
      <c r="N78" s="372">
        <f t="shared" si="105"/>
        <v>7920.3</v>
      </c>
      <c r="O78" s="30">
        <f>AA78+AK78+AS78</f>
        <v>4558.7</v>
      </c>
      <c r="P78" s="30">
        <f t="shared" ref="P78:P140" si="106">AB78+AK78+AS78</f>
        <v>4558.3999999999996</v>
      </c>
      <c r="Q78" s="30">
        <f t="shared" si="97"/>
        <v>0.3</v>
      </c>
      <c r="R78" s="30">
        <f t="shared" si="0"/>
        <v>-3361.6000000000004</v>
      </c>
      <c r="S78" s="30">
        <f t="shared" si="1"/>
        <v>57.557163238766208</v>
      </c>
      <c r="T78" s="838">
        <f t="shared" ref="T78:T99" si="107">AF78+AN78+AV78</f>
        <v>4016.3</v>
      </c>
      <c r="U78" s="87">
        <f t="shared" si="90"/>
        <v>542.39999999999964</v>
      </c>
      <c r="V78" s="695">
        <f t="shared" si="91"/>
        <v>113.50496725842191</v>
      </c>
      <c r="W78" s="866">
        <v>7673.6</v>
      </c>
      <c r="X78" s="518">
        <v>7671</v>
      </c>
      <c r="Y78" s="30">
        <f>X78-Z78</f>
        <v>7670.7</v>
      </c>
      <c r="Z78" s="945">
        <v>0.3</v>
      </c>
      <c r="AA78" s="972">
        <v>4422.8999999999996</v>
      </c>
      <c r="AB78" s="372">
        <f t="shared" si="98"/>
        <v>4422.5999999999995</v>
      </c>
      <c r="AC78" s="30">
        <v>0.3</v>
      </c>
      <c r="AD78" s="30">
        <f t="shared" si="19"/>
        <v>-3248.1000000000004</v>
      </c>
      <c r="AE78" s="30">
        <f t="shared" si="10"/>
        <v>57.657411028549078</v>
      </c>
      <c r="AF78" s="910">
        <v>3896.9</v>
      </c>
      <c r="AG78" s="30">
        <f>AA78-AF78</f>
        <v>525.99999999999955</v>
      </c>
      <c r="AH78" s="206">
        <f>IF(AF78&lt;&gt;0,IF(AA78/AF78*100&lt;0,"&lt;0",IF(AA78/AF78*100&gt;200,"&gt;200",AA78/AF78*100))," ")</f>
        <v>113.49790859401061</v>
      </c>
      <c r="AI78" s="372">
        <v>175.6</v>
      </c>
      <c r="AJ78" s="372">
        <v>175.6</v>
      </c>
      <c r="AK78" s="30">
        <v>96.2</v>
      </c>
      <c r="AL78" s="30">
        <f>AK78-AJ78</f>
        <v>-79.399999999999991</v>
      </c>
      <c r="AM78" s="30">
        <f>IF(AJ78&lt;&gt;0,IF(AK78/AJ78*100&lt;0,"&lt;0",IF(AK78/AJ78*100&gt;200,"&gt;200",AK78/AJ78*100))," ")</f>
        <v>54.783599088838272</v>
      </c>
      <c r="AN78" s="800">
        <v>88.1</v>
      </c>
      <c r="AO78" s="30">
        <f>AK78-AN78</f>
        <v>8.1000000000000085</v>
      </c>
      <c r="AP78" s="206">
        <f>IF(AN78&lt;&gt;0,IF(AK78/AN78*100&lt;0,"&lt;0",IF(AK78/AN78*100&gt;200,"&gt;200",AK78/AN78*100))," ")</f>
        <v>109.19409761634506</v>
      </c>
      <c r="AQ78" s="151">
        <v>73.7</v>
      </c>
      <c r="AR78" s="372">
        <v>73.7</v>
      </c>
      <c r="AS78" s="30">
        <v>39.6</v>
      </c>
      <c r="AT78" s="30">
        <f>AS78-AR78</f>
        <v>-34.1</v>
      </c>
      <c r="AU78" s="57">
        <f t="shared" si="12"/>
        <v>53.731343283582092</v>
      </c>
      <c r="AV78" s="751">
        <v>31.3</v>
      </c>
      <c r="AW78" s="30">
        <f>AS78-AV78</f>
        <v>8.3000000000000007</v>
      </c>
      <c r="AX78" s="488">
        <f t="shared" si="13"/>
        <v>126.51757188498402</v>
      </c>
      <c r="AY78" s="546">
        <v>10836.1</v>
      </c>
      <c r="AZ78" s="372">
        <v>10881.5</v>
      </c>
      <c r="BA78" s="372">
        <f t="shared" si="94"/>
        <v>10880.3</v>
      </c>
      <c r="BB78" s="372">
        <v>1.2</v>
      </c>
      <c r="BC78" s="30">
        <v>6700.2</v>
      </c>
      <c r="BD78" s="30">
        <f t="shared" si="99"/>
        <v>6699.8</v>
      </c>
      <c r="BE78" s="30">
        <v>0.4</v>
      </c>
      <c r="BF78" s="30">
        <f t="shared" si="100"/>
        <v>-4181.3</v>
      </c>
      <c r="BG78" s="36">
        <f t="shared" si="65"/>
        <v>61.574231493819788</v>
      </c>
      <c r="BH78" s="751">
        <v>6080.3</v>
      </c>
      <c r="BI78" s="30">
        <f t="shared" si="101"/>
        <v>619.89999999999964</v>
      </c>
      <c r="BJ78" s="167">
        <f t="shared" si="102"/>
        <v>110.19522063056098</v>
      </c>
      <c r="BL78" s="823">
        <f t="shared" si="95"/>
        <v>655.20000000000005</v>
      </c>
      <c r="BM78" s="823">
        <f t="shared" si="96"/>
        <v>329.1</v>
      </c>
      <c r="BN78" s="808">
        <v>329.1</v>
      </c>
      <c r="BO78" s="764"/>
      <c r="BP78" s="810"/>
      <c r="BQ78" s="820">
        <v>326.10000000000002</v>
      </c>
    </row>
    <row r="79" spans="1:81" ht="25.5" customHeight="1" x14ac:dyDescent="0.25">
      <c r="A79" s="616" t="s">
        <v>223</v>
      </c>
      <c r="B79" s="617">
        <v>22</v>
      </c>
      <c r="C79" s="453">
        <f>M79+AY79</f>
        <v>17906.2</v>
      </c>
      <c r="D79" s="453">
        <f>N79+AZ79</f>
        <v>17569.3</v>
      </c>
      <c r="E79" s="57">
        <f>O79+BC79</f>
        <v>8999.7999999999993</v>
      </c>
      <c r="F79" s="57">
        <f t="shared" si="103"/>
        <v>8900.5</v>
      </c>
      <c r="G79" s="57">
        <f t="shared" si="104"/>
        <v>99.3</v>
      </c>
      <c r="H79" s="57">
        <f t="shared" si="92"/>
        <v>-8569.5</v>
      </c>
      <c r="I79" s="57">
        <f t="shared" si="93"/>
        <v>51.224579237647482</v>
      </c>
      <c r="J79" s="838">
        <f>T79+BH79</f>
        <v>6664.9000000000005</v>
      </c>
      <c r="K79" s="57">
        <f t="shared" si="5"/>
        <v>2334.8999999999987</v>
      </c>
      <c r="L79" s="167">
        <f t="shared" si="6"/>
        <v>135.03278368767721</v>
      </c>
      <c r="M79" s="372">
        <f t="shared" si="105"/>
        <v>14010</v>
      </c>
      <c r="N79" s="372">
        <f t="shared" si="105"/>
        <v>13793.3</v>
      </c>
      <c r="O79" s="30">
        <f>AA79+AK79+AS79</f>
        <v>7494.2</v>
      </c>
      <c r="P79" s="30">
        <f t="shared" si="106"/>
        <v>7396.2</v>
      </c>
      <c r="Q79" s="30">
        <f t="shared" si="97"/>
        <v>98</v>
      </c>
      <c r="R79" s="30">
        <f t="shared" ref="R79:R145" si="108">O79-N79</f>
        <v>-6299.0999999999995</v>
      </c>
      <c r="S79" s="30">
        <f t="shared" ref="S79:S145" si="109">IF(N79&lt;&gt;0,IF(O79/N79*100&lt;0,"&lt;0",IF(O79/N79*100&gt;200,"&gt;200",O79/N79*100))," ")</f>
        <v>54.332175766495325</v>
      </c>
      <c r="T79" s="838">
        <f t="shared" si="107"/>
        <v>5281.7000000000007</v>
      </c>
      <c r="U79" s="87">
        <f t="shared" si="90"/>
        <v>2212.4999999999991</v>
      </c>
      <c r="V79" s="695">
        <f t="shared" si="91"/>
        <v>141.88992180547928</v>
      </c>
      <c r="W79" s="866">
        <v>2481.3000000000002</v>
      </c>
      <c r="X79" s="518">
        <v>2259.1</v>
      </c>
      <c r="Y79" s="30">
        <f t="shared" ref="Y79:Y88" si="110">X79-Z79</f>
        <v>1984.6</v>
      </c>
      <c r="Z79" s="945">
        <v>274.5</v>
      </c>
      <c r="AA79" s="972">
        <v>930.6</v>
      </c>
      <c r="AB79" s="372">
        <f t="shared" si="98"/>
        <v>832.6</v>
      </c>
      <c r="AC79" s="30">
        <v>98</v>
      </c>
      <c r="AD79" s="30">
        <f t="shared" si="19"/>
        <v>-1328.5</v>
      </c>
      <c r="AE79" s="30">
        <f t="shared" si="10"/>
        <v>41.193395600017709</v>
      </c>
      <c r="AF79" s="910">
        <v>824.7</v>
      </c>
      <c r="AG79" s="30">
        <f>AA79-AF79</f>
        <v>105.89999999999998</v>
      </c>
      <c r="AH79" s="206">
        <f>IF(AF79&lt;&gt;0,IF(AA79/AF79*100&lt;0,"&lt;0",IF(AA79/AF79*100&gt;200,"&gt;200",AA79/AF79*100))," ")</f>
        <v>112.84103310294653</v>
      </c>
      <c r="AI79" s="372">
        <v>277.60000000000002</v>
      </c>
      <c r="AJ79" s="372">
        <v>283.10000000000002</v>
      </c>
      <c r="AK79" s="30">
        <v>136.9</v>
      </c>
      <c r="AL79" s="30">
        <f>AK79-AJ79</f>
        <v>-146.20000000000002</v>
      </c>
      <c r="AM79" s="30">
        <f>IF(AJ79&lt;&gt;0,IF(AK79/AJ79*100&lt;0,"&lt;0",IF(AK79/AJ79*100&gt;200,"&gt;200",AK79/AJ79*100))," ")</f>
        <v>48.357470858353935</v>
      </c>
      <c r="AN79" s="800">
        <v>136.69999999999999</v>
      </c>
      <c r="AO79" s="30">
        <f>AK79-AN79</f>
        <v>0.20000000000001705</v>
      </c>
      <c r="AP79" s="206">
        <f>IF(AN79&lt;&gt;0,IF(AK79/AN79*100&lt;0,"&lt;0",IF(AK79/AN79*100&gt;200,"&gt;200",AK79/AN79*100))," ")</f>
        <v>100.14630577907828</v>
      </c>
      <c r="AQ79" s="151">
        <v>11251.1</v>
      </c>
      <c r="AR79" s="372">
        <v>11251.1</v>
      </c>
      <c r="AS79" s="30">
        <v>6426.7</v>
      </c>
      <c r="AT79" s="30">
        <f>AS79-AR79</f>
        <v>-4824.4000000000005</v>
      </c>
      <c r="AU79" s="57">
        <f t="shared" si="12"/>
        <v>57.120637093261983</v>
      </c>
      <c r="AV79" s="751">
        <v>4320.3</v>
      </c>
      <c r="AW79" s="30">
        <f>AS79-AV79</f>
        <v>2106.3999999999996</v>
      </c>
      <c r="AX79" s="488">
        <f t="shared" si="13"/>
        <v>148.75587343471517</v>
      </c>
      <c r="AY79" s="546">
        <v>3896.2</v>
      </c>
      <c r="AZ79" s="372">
        <v>3776</v>
      </c>
      <c r="BA79" s="372">
        <f t="shared" si="94"/>
        <v>3765.7</v>
      </c>
      <c r="BB79" s="372">
        <v>10.3</v>
      </c>
      <c r="BC79" s="30">
        <v>1505.6</v>
      </c>
      <c r="BD79" s="30">
        <f t="shared" si="99"/>
        <v>1504.3</v>
      </c>
      <c r="BE79" s="30">
        <v>1.3</v>
      </c>
      <c r="BF79" s="30">
        <f t="shared" si="100"/>
        <v>-2270.4</v>
      </c>
      <c r="BG79" s="36">
        <f t="shared" si="65"/>
        <v>39.872881355932201</v>
      </c>
      <c r="BH79" s="751">
        <v>1383.2</v>
      </c>
      <c r="BI79" s="30">
        <f t="shared" si="101"/>
        <v>122.39999999999986</v>
      </c>
      <c r="BJ79" s="167">
        <f t="shared" si="102"/>
        <v>108.84904569115095</v>
      </c>
      <c r="BL79" s="823">
        <f t="shared" si="95"/>
        <v>333.8</v>
      </c>
      <c r="BM79" s="823">
        <f t="shared" si="96"/>
        <v>310.40000000000003</v>
      </c>
      <c r="BN79" s="764">
        <v>30.3</v>
      </c>
      <c r="BO79" s="764"/>
      <c r="BP79" s="810">
        <v>280.10000000000002</v>
      </c>
      <c r="BQ79" s="815">
        <v>23.4</v>
      </c>
    </row>
    <row r="80" spans="1:81" ht="25.5" customHeight="1" x14ac:dyDescent="0.25">
      <c r="A80" s="616" t="s">
        <v>222</v>
      </c>
      <c r="B80" s="617">
        <v>24</v>
      </c>
      <c r="C80" s="453">
        <f>M80+AY80-C84</f>
        <v>2215</v>
      </c>
      <c r="D80" s="453">
        <f>N80+AZ80-D84</f>
        <v>2208.8000000000002</v>
      </c>
      <c r="E80" s="453">
        <f>O80+BC80-E84</f>
        <v>1049.9000000000001</v>
      </c>
      <c r="F80" s="57">
        <f>AB80+AK80+AS80+BD80-F84</f>
        <v>1049.9000000000001</v>
      </c>
      <c r="G80" s="57">
        <f t="shared" si="104"/>
        <v>0</v>
      </c>
      <c r="H80" s="57">
        <f t="shared" si="92"/>
        <v>-1158.9000000000001</v>
      </c>
      <c r="I80" s="57">
        <f t="shared" si="93"/>
        <v>47.532596885186528</v>
      </c>
      <c r="J80" s="838">
        <f>T80+BH80-J84</f>
        <v>923.7</v>
      </c>
      <c r="K80" s="57">
        <f t="shared" si="5"/>
        <v>126.20000000000005</v>
      </c>
      <c r="L80" s="167">
        <f t="shared" si="6"/>
        <v>113.66244451661795</v>
      </c>
      <c r="M80" s="372">
        <f t="shared" si="105"/>
        <v>2126</v>
      </c>
      <c r="N80" s="372">
        <f t="shared" si="105"/>
        <v>2119</v>
      </c>
      <c r="O80" s="30">
        <f>AA80+AK80+AS80</f>
        <v>1026.9000000000001</v>
      </c>
      <c r="P80" s="30">
        <f t="shared" si="106"/>
        <v>1026.9000000000001</v>
      </c>
      <c r="Q80" s="30">
        <f t="shared" si="97"/>
        <v>0</v>
      </c>
      <c r="R80" s="30">
        <f t="shared" si="108"/>
        <v>-1092.0999999999999</v>
      </c>
      <c r="S80" s="30">
        <f t="shared" si="109"/>
        <v>48.461538461538467</v>
      </c>
      <c r="T80" s="838">
        <f t="shared" si="107"/>
        <v>912.30000000000007</v>
      </c>
      <c r="U80" s="87">
        <f t="shared" si="90"/>
        <v>114.60000000000002</v>
      </c>
      <c r="V80" s="695">
        <f t="shared" si="91"/>
        <v>112.56165734955607</v>
      </c>
      <c r="W80" s="866">
        <f>W82+W83</f>
        <v>2126</v>
      </c>
      <c r="X80" s="518">
        <f>X82+X83</f>
        <v>2119</v>
      </c>
      <c r="Y80" s="30">
        <f t="shared" si="110"/>
        <v>2119</v>
      </c>
      <c r="Z80" s="945">
        <f>Z82+Z83</f>
        <v>0</v>
      </c>
      <c r="AA80" s="972">
        <f>AA82+AA83+AA84</f>
        <v>1026.9000000000001</v>
      </c>
      <c r="AB80" s="372">
        <f t="shared" si="98"/>
        <v>1026.9000000000001</v>
      </c>
      <c r="AC80" s="30">
        <f>AC82+AC83</f>
        <v>0</v>
      </c>
      <c r="AD80" s="30">
        <f t="shared" si="19"/>
        <v>-1092.0999999999999</v>
      </c>
      <c r="AE80" s="30">
        <f t="shared" si="10"/>
        <v>48.461538461538467</v>
      </c>
      <c r="AF80" s="910">
        <f>AF82+AF83+AF84</f>
        <v>912.30000000000007</v>
      </c>
      <c r="AG80" s="30">
        <f>AA80-AF80</f>
        <v>114.60000000000002</v>
      </c>
      <c r="AH80" s="206">
        <f>IF(AF80&lt;&gt;0,IF(AA80/AF80*100&lt;0,"&lt;0",IF(AA80/AF80*100&gt;200,"&gt;200",AA80/AF80*100))," ")</f>
        <v>112.56165734955607</v>
      </c>
      <c r="AI80" s="564">
        <f>AI82+AI83+AI84</f>
        <v>0</v>
      </c>
      <c r="AJ80" s="56">
        <f>AJ82+AJ83+AJ84</f>
        <v>0</v>
      </c>
      <c r="AK80" s="382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800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2">
        <f>AQ82+AQ83+AQ84</f>
        <v>0</v>
      </c>
      <c r="AR80" s="372">
        <f>AR82+AR83+AR84</f>
        <v>0</v>
      </c>
      <c r="AS80" s="372">
        <f>AS82+AS83+AS84</f>
        <v>0</v>
      </c>
      <c r="AT80" s="30">
        <f>AS80-AR80</f>
        <v>0</v>
      </c>
      <c r="AU80" s="57" t="str">
        <f t="shared" si="12"/>
        <v xml:space="preserve"> </v>
      </c>
      <c r="AV80" s="751"/>
      <c r="AW80" s="30">
        <f>AS80-AV80</f>
        <v>0</v>
      </c>
      <c r="AX80" s="488" t="str">
        <f t="shared" si="13"/>
        <v xml:space="preserve"> </v>
      </c>
      <c r="AY80" s="151">
        <f>AY82+AY83+AY84</f>
        <v>95.1</v>
      </c>
      <c r="AZ80" s="372">
        <f>AZ82+AZ83+AZ84</f>
        <v>95.899999999999991</v>
      </c>
      <c r="BA80" s="372">
        <f t="shared" si="94"/>
        <v>95.899999999999991</v>
      </c>
      <c r="BB80" s="372">
        <f>BB82+BB83+BB84</f>
        <v>0</v>
      </c>
      <c r="BC80" s="372">
        <f>BC82+BC83+BC84</f>
        <v>25.4</v>
      </c>
      <c r="BD80" s="30">
        <f t="shared" si="99"/>
        <v>25.4</v>
      </c>
      <c r="BE80" s="30">
        <f>BE82+BE83+BE84</f>
        <v>0</v>
      </c>
      <c r="BF80" s="30">
        <f t="shared" si="100"/>
        <v>-70.5</v>
      </c>
      <c r="BG80" s="36">
        <f t="shared" si="65"/>
        <v>26.485922836287802</v>
      </c>
      <c r="BH80" s="751">
        <f>BH82+BH83+BH84</f>
        <v>14.099999999999998</v>
      </c>
      <c r="BI80" s="30">
        <f t="shared" si="101"/>
        <v>11.3</v>
      </c>
      <c r="BJ80" s="167">
        <f t="shared" si="102"/>
        <v>180.14184397163123</v>
      </c>
      <c r="BL80" s="823">
        <f t="shared" si="95"/>
        <v>133.80000000000001</v>
      </c>
      <c r="BM80" s="823">
        <f t="shared" si="96"/>
        <v>131</v>
      </c>
      <c r="BN80" s="810">
        <v>131</v>
      </c>
      <c r="BO80" s="810"/>
      <c r="BP80" s="810"/>
      <c r="BQ80" s="816">
        <v>2.8</v>
      </c>
    </row>
    <row r="81" spans="1:69" ht="18" customHeight="1" x14ac:dyDescent="0.25">
      <c r="A81" s="618" t="s">
        <v>4</v>
      </c>
      <c r="B81" s="617"/>
      <c r="C81" s="575"/>
      <c r="D81" s="453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38"/>
      <c r="K81" s="57"/>
      <c r="L81" s="167"/>
      <c r="M81" s="546"/>
      <c r="N81" s="382"/>
      <c r="O81" s="56"/>
      <c r="P81" s="56"/>
      <c r="Q81" s="56"/>
      <c r="R81" s="56"/>
      <c r="S81" s="56" t="str">
        <f t="shared" si="109"/>
        <v xml:space="preserve"> </v>
      </c>
      <c r="T81" s="838"/>
      <c r="U81" s="87"/>
      <c r="V81" s="695"/>
      <c r="W81" s="875"/>
      <c r="X81" s="532"/>
      <c r="Y81" s="30">
        <f t="shared" si="110"/>
        <v>0</v>
      </c>
      <c r="Z81" s="953"/>
      <c r="AA81" s="984"/>
      <c r="AB81" s="382"/>
      <c r="AC81" s="56"/>
      <c r="AD81" s="56"/>
      <c r="AE81" s="56"/>
      <c r="AF81" s="919"/>
      <c r="AG81" s="30"/>
      <c r="AH81" s="206"/>
      <c r="AI81" s="394"/>
      <c r="AJ81" s="30"/>
      <c r="AK81" s="30"/>
      <c r="AL81" s="30"/>
      <c r="AM81" s="30"/>
      <c r="AN81" s="800"/>
      <c r="AO81" s="30"/>
      <c r="AP81" s="206"/>
      <c r="AQ81" s="151"/>
      <c r="AR81" s="372"/>
      <c r="AS81" s="30"/>
      <c r="AT81" s="30"/>
      <c r="AU81" s="57"/>
      <c r="AV81" s="751"/>
      <c r="AW81" s="30"/>
      <c r="AX81" s="488"/>
      <c r="AY81" s="546"/>
      <c r="AZ81" s="372"/>
      <c r="BA81" s="372">
        <f t="shared" si="94"/>
        <v>0</v>
      </c>
      <c r="BB81" s="372"/>
      <c r="BC81" s="30"/>
      <c r="BD81" s="30">
        <f t="shared" si="99"/>
        <v>0</v>
      </c>
      <c r="BE81" s="30"/>
      <c r="BF81" s="30"/>
      <c r="BG81" s="36"/>
      <c r="BH81" s="751"/>
      <c r="BI81" s="30">
        <f t="shared" si="101"/>
        <v>0</v>
      </c>
      <c r="BJ81" s="167" t="str">
        <f t="shared" si="102"/>
        <v xml:space="preserve"> </v>
      </c>
      <c r="BL81" s="823">
        <f t="shared" si="95"/>
        <v>0</v>
      </c>
      <c r="BM81" s="823">
        <f t="shared" si="96"/>
        <v>0</v>
      </c>
      <c r="BN81" s="810"/>
      <c r="BO81" s="810"/>
      <c r="BP81" s="810"/>
      <c r="BQ81" s="814"/>
    </row>
    <row r="82" spans="1:69" s="6" customFormat="1" ht="25.5" customHeight="1" x14ac:dyDescent="0.25">
      <c r="A82" s="619" t="s">
        <v>233</v>
      </c>
      <c r="B82" s="620">
        <v>241</v>
      </c>
      <c r="C82" s="453">
        <f t="shared" ref="C82:C95" si="111">M82+AY82</f>
        <v>478</v>
      </c>
      <c r="D82" s="453">
        <f t="shared" ref="D82:D95" si="112">N82+AZ82</f>
        <v>471.29999999999995</v>
      </c>
      <c r="E82" s="115">
        <f t="shared" ref="E82:E95" si="113">O82+BC82</f>
        <v>219.4</v>
      </c>
      <c r="F82" s="115">
        <f t="shared" si="103"/>
        <v>219.4</v>
      </c>
      <c r="G82" s="115">
        <f t="shared" si="104"/>
        <v>0</v>
      </c>
      <c r="H82" s="115">
        <f t="shared" si="92"/>
        <v>-251.89999999999995</v>
      </c>
      <c r="I82" s="115">
        <f t="shared" si="93"/>
        <v>46.552089963929561</v>
      </c>
      <c r="J82" s="839">
        <f t="shared" ref="J82:J95" si="114">T82+BH82</f>
        <v>216.79999999999998</v>
      </c>
      <c r="K82" s="115">
        <f t="shared" si="5"/>
        <v>2.6000000000000227</v>
      </c>
      <c r="L82" s="168">
        <f t="shared" si="6"/>
        <v>101.19926199261992</v>
      </c>
      <c r="M82" s="379">
        <f t="shared" ref="M82:N88" si="115">W82+AI82+AQ82</f>
        <v>432.4</v>
      </c>
      <c r="N82" s="379">
        <f t="shared" si="115"/>
        <v>432.4</v>
      </c>
      <c r="O82" s="36">
        <f t="shared" ref="O82:O95" si="116">AA82+AK82+AS82</f>
        <v>211.4</v>
      </c>
      <c r="P82" s="36">
        <f t="shared" si="106"/>
        <v>211.4</v>
      </c>
      <c r="Q82" s="36">
        <f t="shared" si="97"/>
        <v>0</v>
      </c>
      <c r="R82" s="36">
        <f t="shared" si="108"/>
        <v>-220.99999999999997</v>
      </c>
      <c r="S82" s="36">
        <f t="shared" si="109"/>
        <v>48.889916743755784</v>
      </c>
      <c r="T82" s="839">
        <f t="shared" si="107"/>
        <v>208.6</v>
      </c>
      <c r="U82" s="116">
        <f t="shared" si="90"/>
        <v>2.8000000000000114</v>
      </c>
      <c r="V82" s="696">
        <f t="shared" si="91"/>
        <v>101.34228187919463</v>
      </c>
      <c r="W82" s="876">
        <v>432.4</v>
      </c>
      <c r="X82" s="533">
        <v>432.4</v>
      </c>
      <c r="Y82" s="36">
        <f t="shared" si="110"/>
        <v>432.4</v>
      </c>
      <c r="Z82" s="954"/>
      <c r="AA82" s="976">
        <v>211.4</v>
      </c>
      <c r="AB82" s="379">
        <f t="shared" si="98"/>
        <v>211.4</v>
      </c>
      <c r="AC82" s="36"/>
      <c r="AD82" s="36">
        <f t="shared" si="19"/>
        <v>-220.99999999999997</v>
      </c>
      <c r="AE82" s="36">
        <f t="shared" ref="AE82:AE149" si="117">IF(X82&lt;&gt;0,IF(AA82/X82*100&lt;0,"&lt;0",IF(AA82/X82*100&gt;200,"&gt;200",AA82/X82*100))," ")</f>
        <v>48.889916743755784</v>
      </c>
      <c r="AF82" s="911">
        <v>208.6</v>
      </c>
      <c r="AG82" s="30">
        <f>AA82-AF82</f>
        <v>2.8000000000000114</v>
      </c>
      <c r="AH82" s="206">
        <f>IF(AF82&lt;&gt;0,IF(AA82/AF82*100&lt;0,"&lt;0",IF(AA82/AF82*100&gt;200,"&gt;200",AA82/AF82*100))," ")</f>
        <v>101.34228187919463</v>
      </c>
      <c r="AI82" s="394"/>
      <c r="AJ82" s="30"/>
      <c r="AK82" s="30"/>
      <c r="AL82" s="30"/>
      <c r="AM82" s="30"/>
      <c r="AN82" s="800"/>
      <c r="AO82" s="30"/>
      <c r="AP82" s="206"/>
      <c r="AQ82" s="151"/>
      <c r="AR82" s="372"/>
      <c r="AS82" s="30"/>
      <c r="AT82" s="30"/>
      <c r="AU82" s="217" t="str">
        <f t="shared" si="12"/>
        <v xml:space="preserve"> </v>
      </c>
      <c r="AV82" s="751"/>
      <c r="AW82" s="30"/>
      <c r="AX82" s="489" t="str">
        <f t="shared" si="13"/>
        <v xml:space="preserve"> </v>
      </c>
      <c r="AY82" s="153">
        <v>45.6</v>
      </c>
      <c r="AZ82" s="446">
        <v>38.9</v>
      </c>
      <c r="BA82" s="446">
        <f t="shared" si="94"/>
        <v>38.9</v>
      </c>
      <c r="BB82" s="446"/>
      <c r="BC82" s="34">
        <v>8</v>
      </c>
      <c r="BD82" s="34">
        <f t="shared" si="99"/>
        <v>8</v>
      </c>
      <c r="BE82" s="349"/>
      <c r="BF82" s="36">
        <f t="shared" si="100"/>
        <v>-30.9</v>
      </c>
      <c r="BG82" s="36">
        <f t="shared" si="65"/>
        <v>20.565552699228792</v>
      </c>
      <c r="BH82" s="751">
        <v>8.1999999999999993</v>
      </c>
      <c r="BI82" s="30">
        <f t="shared" si="101"/>
        <v>-0.19999999999999929</v>
      </c>
      <c r="BJ82" s="167">
        <f t="shared" si="102"/>
        <v>97.560975609756113</v>
      </c>
      <c r="BK82" s="2"/>
      <c r="BL82" s="823">
        <f t="shared" si="95"/>
        <v>25</v>
      </c>
      <c r="BM82" s="823">
        <f t="shared" si="96"/>
        <v>25</v>
      </c>
      <c r="BN82" s="810">
        <v>25</v>
      </c>
      <c r="BO82" s="810"/>
      <c r="BP82" s="810"/>
      <c r="BQ82" s="814"/>
    </row>
    <row r="83" spans="1:69" s="6" customFormat="1" ht="25.5" customHeight="1" x14ac:dyDescent="0.25">
      <c r="A83" s="619" t="s">
        <v>234</v>
      </c>
      <c r="B83" s="620">
        <v>242</v>
      </c>
      <c r="C83" s="453">
        <f t="shared" si="111"/>
        <v>1737</v>
      </c>
      <c r="D83" s="453">
        <f t="shared" si="112"/>
        <v>1737.5</v>
      </c>
      <c r="E83" s="115">
        <f t="shared" si="113"/>
        <v>830.5</v>
      </c>
      <c r="F83" s="115">
        <f t="shared" si="103"/>
        <v>830.5</v>
      </c>
      <c r="G83" s="115">
        <f t="shared" si="104"/>
        <v>0</v>
      </c>
      <c r="H83" s="115">
        <f t="shared" si="92"/>
        <v>-907</v>
      </c>
      <c r="I83" s="115">
        <f t="shared" si="93"/>
        <v>47.798561151079141</v>
      </c>
      <c r="J83" s="839">
        <f t="shared" si="114"/>
        <v>706.90000000000009</v>
      </c>
      <c r="K83" s="115">
        <f t="shared" si="5"/>
        <v>123.59999999999991</v>
      </c>
      <c r="L83" s="168">
        <f t="shared" si="6"/>
        <v>117.48479275710848</v>
      </c>
      <c r="M83" s="379">
        <f t="shared" si="115"/>
        <v>1693.6</v>
      </c>
      <c r="N83" s="379">
        <f t="shared" si="115"/>
        <v>1686.6</v>
      </c>
      <c r="O83" s="36">
        <f t="shared" si="116"/>
        <v>815.5</v>
      </c>
      <c r="P83" s="36">
        <f t="shared" si="106"/>
        <v>815.5</v>
      </c>
      <c r="Q83" s="36">
        <f t="shared" si="97"/>
        <v>0</v>
      </c>
      <c r="R83" s="36">
        <f t="shared" si="108"/>
        <v>-871.09999999999991</v>
      </c>
      <c r="S83" s="36">
        <f t="shared" si="109"/>
        <v>48.351713506462708</v>
      </c>
      <c r="T83" s="839">
        <f t="shared" si="107"/>
        <v>703.7</v>
      </c>
      <c r="U83" s="116">
        <f t="shared" si="90"/>
        <v>111.79999999999995</v>
      </c>
      <c r="V83" s="696">
        <f t="shared" si="91"/>
        <v>115.88745203922126</v>
      </c>
      <c r="W83" s="876">
        <v>1693.6</v>
      </c>
      <c r="X83" s="533">
        <v>1686.6</v>
      </c>
      <c r="Y83" s="36">
        <f t="shared" si="110"/>
        <v>1686.6</v>
      </c>
      <c r="Z83" s="954"/>
      <c r="AA83" s="976">
        <v>815.5</v>
      </c>
      <c r="AB83" s="379">
        <f t="shared" si="98"/>
        <v>815.5</v>
      </c>
      <c r="AC83" s="36"/>
      <c r="AD83" s="36">
        <f t="shared" ref="AD83:AD151" si="118">AA83-X83</f>
        <v>-871.09999999999991</v>
      </c>
      <c r="AE83" s="36">
        <f t="shared" si="117"/>
        <v>48.351713506462708</v>
      </c>
      <c r="AF83" s="911">
        <v>703.7</v>
      </c>
      <c r="AG83" s="30">
        <f>AA83-AF83</f>
        <v>111.79999999999995</v>
      </c>
      <c r="AH83" s="206">
        <f>IF(AF83&lt;&gt;0,IF(AA83/AF83*100&lt;0,"&lt;0",IF(AA83/AF83*100&gt;200,"&gt;200",AA83/AF83*100))," ")</f>
        <v>115.88745203922126</v>
      </c>
      <c r="AI83" s="394"/>
      <c r="AJ83" s="30"/>
      <c r="AK83" s="30"/>
      <c r="AL83" s="30"/>
      <c r="AM83" s="30"/>
      <c r="AN83" s="800"/>
      <c r="AO83" s="30"/>
      <c r="AP83" s="206"/>
      <c r="AQ83" s="151"/>
      <c r="AR83" s="372"/>
      <c r="AS83" s="30"/>
      <c r="AT83" s="30"/>
      <c r="AU83" s="217" t="str">
        <f t="shared" si="12"/>
        <v xml:space="preserve"> </v>
      </c>
      <c r="AV83" s="751"/>
      <c r="AW83" s="30"/>
      <c r="AX83" s="489" t="str">
        <f t="shared" si="13"/>
        <v xml:space="preserve"> </v>
      </c>
      <c r="AY83" s="153">
        <v>43.4</v>
      </c>
      <c r="AZ83" s="446">
        <v>50.9</v>
      </c>
      <c r="BA83" s="446">
        <f t="shared" si="94"/>
        <v>50.9</v>
      </c>
      <c r="BB83" s="446"/>
      <c r="BC83" s="34">
        <v>15</v>
      </c>
      <c r="BD83" s="34">
        <f t="shared" si="99"/>
        <v>15</v>
      </c>
      <c r="BE83" s="36"/>
      <c r="BF83" s="36">
        <f t="shared" si="100"/>
        <v>-35.9</v>
      </c>
      <c r="BG83" s="36">
        <f t="shared" si="65"/>
        <v>29.469548133595286</v>
      </c>
      <c r="BH83" s="751">
        <v>3.2</v>
      </c>
      <c r="BI83" s="30">
        <f t="shared" si="101"/>
        <v>11.8</v>
      </c>
      <c r="BJ83" s="167" t="str">
        <f t="shared" si="102"/>
        <v>&gt;200</v>
      </c>
      <c r="BK83" s="2"/>
      <c r="BL83" s="823">
        <f t="shared" si="95"/>
        <v>108.8</v>
      </c>
      <c r="BM83" s="823">
        <f t="shared" si="96"/>
        <v>106</v>
      </c>
      <c r="BN83" s="810">
        <v>106</v>
      </c>
      <c r="BO83" s="810"/>
      <c r="BP83" s="811"/>
      <c r="BQ83" s="810">
        <v>2.8</v>
      </c>
    </row>
    <row r="84" spans="1:69" s="6" customFormat="1" ht="32.25" customHeight="1" x14ac:dyDescent="0.25">
      <c r="A84" s="621" t="s">
        <v>244</v>
      </c>
      <c r="B84" s="620">
        <v>243</v>
      </c>
      <c r="C84" s="453">
        <f t="shared" si="111"/>
        <v>6.1</v>
      </c>
      <c r="D84" s="453">
        <f t="shared" si="112"/>
        <v>6.1</v>
      </c>
      <c r="E84" s="115">
        <f t="shared" si="113"/>
        <v>2.4</v>
      </c>
      <c r="F84" s="115">
        <f t="shared" si="103"/>
        <v>2.4</v>
      </c>
      <c r="G84" s="115">
        <f t="shared" si="104"/>
        <v>0</v>
      </c>
      <c r="H84" s="115">
        <f t="shared" si="92"/>
        <v>-3.6999999999999997</v>
      </c>
      <c r="I84" s="115">
        <f t="shared" si="93"/>
        <v>39.344262295081968</v>
      </c>
      <c r="J84" s="839">
        <f t="shared" si="114"/>
        <v>2.7</v>
      </c>
      <c r="K84" s="115"/>
      <c r="L84" s="168"/>
      <c r="M84" s="379">
        <f t="shared" si="115"/>
        <v>0</v>
      </c>
      <c r="N84" s="379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39">
        <f t="shared" si="107"/>
        <v>0</v>
      </c>
      <c r="U84" s="116"/>
      <c r="V84" s="696"/>
      <c r="W84" s="877"/>
      <c r="X84" s="534"/>
      <c r="Y84" s="30">
        <f t="shared" si="110"/>
        <v>0</v>
      </c>
      <c r="Z84" s="955"/>
      <c r="AA84" s="976"/>
      <c r="AB84" s="379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911"/>
      <c r="AG84" s="30"/>
      <c r="AH84" s="206"/>
      <c r="AI84" s="394"/>
      <c r="AJ84" s="30"/>
      <c r="AK84" s="30"/>
      <c r="AL84" s="30"/>
      <c r="AM84" s="30"/>
      <c r="AN84" s="800"/>
      <c r="AO84" s="30"/>
      <c r="AP84" s="206"/>
      <c r="AQ84" s="151"/>
      <c r="AR84" s="372"/>
      <c r="AS84" s="30"/>
      <c r="AT84" s="30"/>
      <c r="AU84" s="217"/>
      <c r="AV84" s="751"/>
      <c r="AW84" s="30"/>
      <c r="AX84" s="489"/>
      <c r="AY84" s="153">
        <v>6.1</v>
      </c>
      <c r="AZ84" s="446">
        <v>6.1</v>
      </c>
      <c r="BA84" s="446">
        <f t="shared" si="94"/>
        <v>6.1</v>
      </c>
      <c r="BB84" s="446"/>
      <c r="BC84" s="34">
        <v>2.4</v>
      </c>
      <c r="BD84" s="34">
        <f t="shared" si="99"/>
        <v>2.4</v>
      </c>
      <c r="BE84" s="36"/>
      <c r="BF84" s="36">
        <f t="shared" si="100"/>
        <v>-3.6999999999999997</v>
      </c>
      <c r="BG84" s="36">
        <f t="shared" si="65"/>
        <v>39.344262295081968</v>
      </c>
      <c r="BH84" s="751">
        <v>2.7</v>
      </c>
      <c r="BI84" s="30">
        <f t="shared" si="101"/>
        <v>-0.30000000000000027</v>
      </c>
      <c r="BJ84" s="167">
        <f t="shared" si="102"/>
        <v>88.888888888888886</v>
      </c>
      <c r="BK84" s="2"/>
      <c r="BL84" s="823">
        <f t="shared" si="95"/>
        <v>0</v>
      </c>
      <c r="BM84" s="823">
        <f t="shared" si="96"/>
        <v>0</v>
      </c>
      <c r="BN84" s="810"/>
      <c r="BO84" s="810"/>
      <c r="BP84" s="811"/>
      <c r="BQ84" s="810"/>
    </row>
    <row r="85" spans="1:69" ht="25.5" customHeight="1" x14ac:dyDescent="0.25">
      <c r="A85" s="616" t="s">
        <v>374</v>
      </c>
      <c r="B85" s="617">
        <v>25</v>
      </c>
      <c r="C85" s="453">
        <f t="shared" si="111"/>
        <v>3772.2</v>
      </c>
      <c r="D85" s="453">
        <f t="shared" si="112"/>
        <v>3676.7999999999997</v>
      </c>
      <c r="E85" s="115">
        <f t="shared" si="113"/>
        <v>1538.5</v>
      </c>
      <c r="F85" s="115">
        <f t="shared" si="103"/>
        <v>1509.3</v>
      </c>
      <c r="G85" s="115">
        <f t="shared" si="104"/>
        <v>29.2</v>
      </c>
      <c r="H85" s="115">
        <f t="shared" si="92"/>
        <v>-2138.2999999999997</v>
      </c>
      <c r="I85" s="115">
        <f t="shared" si="93"/>
        <v>41.84345082680592</v>
      </c>
      <c r="J85" s="838">
        <f t="shared" si="114"/>
        <v>2080.4</v>
      </c>
      <c r="K85" s="57">
        <f t="shared" si="5"/>
        <v>-541.90000000000009</v>
      </c>
      <c r="L85" s="167">
        <f t="shared" si="6"/>
        <v>73.952124591424734</v>
      </c>
      <c r="M85" s="379">
        <f t="shared" si="115"/>
        <v>3449.2</v>
      </c>
      <c r="N85" s="379">
        <f t="shared" si="115"/>
        <v>3323.2</v>
      </c>
      <c r="O85" s="36">
        <f t="shared" si="116"/>
        <v>1372.8</v>
      </c>
      <c r="P85" s="36">
        <f t="shared" si="106"/>
        <v>1343.6</v>
      </c>
      <c r="Q85" s="36">
        <f t="shared" si="97"/>
        <v>29.2</v>
      </c>
      <c r="R85" s="30">
        <f t="shared" si="108"/>
        <v>-1950.3999999999999</v>
      </c>
      <c r="S85" s="30">
        <f t="shared" si="109"/>
        <v>41.309581126624941</v>
      </c>
      <c r="T85" s="838">
        <f t="shared" si="107"/>
        <v>1872.8</v>
      </c>
      <c r="U85" s="87">
        <f t="shared" si="90"/>
        <v>-500</v>
      </c>
      <c r="V85" s="695">
        <f t="shared" si="91"/>
        <v>73.302007689021792</v>
      </c>
      <c r="W85" s="866">
        <v>3449.2</v>
      </c>
      <c r="X85" s="518">
        <v>3323.2</v>
      </c>
      <c r="Y85" s="30">
        <f t="shared" si="110"/>
        <v>3290.6</v>
      </c>
      <c r="Z85" s="945">
        <v>32.6</v>
      </c>
      <c r="AA85" s="972">
        <v>1372.8</v>
      </c>
      <c r="AB85" s="372">
        <f t="shared" si="98"/>
        <v>1343.6</v>
      </c>
      <c r="AC85" s="30">
        <v>29.2</v>
      </c>
      <c r="AD85" s="30">
        <f t="shared" si="118"/>
        <v>-1950.3999999999999</v>
      </c>
      <c r="AE85" s="30">
        <f t="shared" si="117"/>
        <v>41.309581126624941</v>
      </c>
      <c r="AF85" s="910">
        <v>1872.8</v>
      </c>
      <c r="AG85" s="30">
        <f>AA85-AF85</f>
        <v>-500</v>
      </c>
      <c r="AH85" s="206">
        <f>IF(AF85&lt;&gt;0,IF(AA85/AF85*100&lt;0,"&lt;0",IF(AA85/AF85*100&gt;200,"&gt;200",AA85/AF85*100))," ")</f>
        <v>73.302007689021792</v>
      </c>
      <c r="AI85" s="394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800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2"/>
      <c r="AS85" s="30"/>
      <c r="AT85" s="30">
        <f>AS85-AR85</f>
        <v>0</v>
      </c>
      <c r="AU85" s="57" t="str">
        <f t="shared" si="12"/>
        <v xml:space="preserve"> </v>
      </c>
      <c r="AV85" s="751"/>
      <c r="AW85" s="30">
        <f>AS85-AV85</f>
        <v>0</v>
      </c>
      <c r="AX85" s="488" t="str">
        <f t="shared" si="13"/>
        <v xml:space="preserve"> </v>
      </c>
      <c r="AY85" s="546">
        <v>323</v>
      </c>
      <c r="AZ85" s="372">
        <v>353.6</v>
      </c>
      <c r="BA85" s="372">
        <f t="shared" si="94"/>
        <v>353.6</v>
      </c>
      <c r="BB85" s="372"/>
      <c r="BC85" s="30">
        <v>165.7</v>
      </c>
      <c r="BD85" s="30">
        <f t="shared" si="99"/>
        <v>165.7</v>
      </c>
      <c r="BE85" s="30"/>
      <c r="BF85" s="30">
        <f t="shared" si="100"/>
        <v>-187.90000000000003</v>
      </c>
      <c r="BG85" s="36">
        <f t="shared" si="65"/>
        <v>46.860859728506782</v>
      </c>
      <c r="BH85" s="751">
        <v>207.6</v>
      </c>
      <c r="BI85" s="30">
        <f t="shared" si="101"/>
        <v>-41.900000000000006</v>
      </c>
      <c r="BJ85" s="167">
        <f t="shared" si="102"/>
        <v>79.816955684007709</v>
      </c>
      <c r="BL85" s="823">
        <f t="shared" si="95"/>
        <v>68.2</v>
      </c>
      <c r="BM85" s="823">
        <f t="shared" si="96"/>
        <v>55.9</v>
      </c>
      <c r="BN85" s="765">
        <v>55.9</v>
      </c>
      <c r="BO85" s="810"/>
      <c r="BP85" s="811"/>
      <c r="BQ85" s="810">
        <v>12.3</v>
      </c>
    </row>
    <row r="86" spans="1:69" ht="25.5" customHeight="1" x14ac:dyDescent="0.25">
      <c r="A86" s="616" t="s">
        <v>288</v>
      </c>
      <c r="B86" s="617">
        <v>26</v>
      </c>
      <c r="C86" s="453">
        <f t="shared" si="111"/>
        <v>783.6</v>
      </c>
      <c r="D86" s="453">
        <f t="shared" si="112"/>
        <v>814.4</v>
      </c>
      <c r="E86" s="57">
        <f t="shared" si="113"/>
        <v>260.2</v>
      </c>
      <c r="F86" s="57">
        <f t="shared" si="103"/>
        <v>257.10000000000002</v>
      </c>
      <c r="G86" s="57">
        <f t="shared" si="104"/>
        <v>3.1</v>
      </c>
      <c r="H86" s="57">
        <f t="shared" si="92"/>
        <v>-554.20000000000005</v>
      </c>
      <c r="I86" s="57">
        <f t="shared" si="93"/>
        <v>31.949901768172889</v>
      </c>
      <c r="J86" s="838">
        <f t="shared" si="114"/>
        <v>41.8</v>
      </c>
      <c r="K86" s="57">
        <f t="shared" si="5"/>
        <v>218.39999999999998</v>
      </c>
      <c r="L86" s="167" t="str">
        <f t="shared" si="6"/>
        <v>&gt;200</v>
      </c>
      <c r="M86" s="372">
        <f t="shared" si="115"/>
        <v>762.2</v>
      </c>
      <c r="N86" s="372">
        <f t="shared" si="115"/>
        <v>789.4</v>
      </c>
      <c r="O86" s="30">
        <f t="shared" si="116"/>
        <v>252.5</v>
      </c>
      <c r="P86" s="30">
        <f t="shared" si="106"/>
        <v>249.4</v>
      </c>
      <c r="Q86" s="30">
        <f t="shared" si="97"/>
        <v>3.1</v>
      </c>
      <c r="R86" s="30">
        <f t="shared" si="108"/>
        <v>-536.9</v>
      </c>
      <c r="S86" s="30">
        <f t="shared" si="109"/>
        <v>31.986318723080821</v>
      </c>
      <c r="T86" s="838">
        <f t="shared" si="107"/>
        <v>41.8</v>
      </c>
      <c r="U86" s="87">
        <f t="shared" si="90"/>
        <v>210.7</v>
      </c>
      <c r="V86" s="695" t="str">
        <f t="shared" si="91"/>
        <v>&gt;200</v>
      </c>
      <c r="W86" s="866">
        <v>762.2</v>
      </c>
      <c r="X86" s="518">
        <v>789.4</v>
      </c>
      <c r="Y86" s="30">
        <f t="shared" si="110"/>
        <v>780.9</v>
      </c>
      <c r="Z86" s="945">
        <v>8.5</v>
      </c>
      <c r="AA86" s="972">
        <v>252.5</v>
      </c>
      <c r="AB86" s="372">
        <f t="shared" si="98"/>
        <v>249.4</v>
      </c>
      <c r="AC86" s="30">
        <v>3.1</v>
      </c>
      <c r="AD86" s="30">
        <f t="shared" si="118"/>
        <v>-536.9</v>
      </c>
      <c r="AE86" s="30">
        <f t="shared" si="117"/>
        <v>31.986318723080821</v>
      </c>
      <c r="AF86" s="910">
        <v>41.8</v>
      </c>
      <c r="AG86" s="30">
        <f>AA86-AF86</f>
        <v>210.7</v>
      </c>
      <c r="AH86" s="206" t="str">
        <f>IF(AF86&lt;&gt;0,IF(AA86/AF86*100&lt;0,"&lt;0",IF(AA86/AF86*100&gt;200,"&gt;200",AA86/AF86*100))," ")</f>
        <v>&gt;200</v>
      </c>
      <c r="AI86" s="394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800"/>
      <c r="AO86" s="30"/>
      <c r="AP86" s="206"/>
      <c r="AQ86" s="151"/>
      <c r="AR86" s="372"/>
      <c r="AS86" s="30"/>
      <c r="AT86" s="30">
        <f>AS86-AR86</f>
        <v>0</v>
      </c>
      <c r="AU86" s="57" t="str">
        <f t="shared" si="12"/>
        <v xml:space="preserve"> </v>
      </c>
      <c r="AV86" s="751"/>
      <c r="AW86" s="30"/>
      <c r="AX86" s="488"/>
      <c r="AY86" s="546">
        <v>21.4</v>
      </c>
      <c r="AZ86" s="372">
        <v>25</v>
      </c>
      <c r="BA86" s="372">
        <f t="shared" si="94"/>
        <v>25</v>
      </c>
      <c r="BB86" s="372"/>
      <c r="BC86" s="30">
        <v>7.7</v>
      </c>
      <c r="BD86" s="30">
        <f t="shared" si="99"/>
        <v>7.7</v>
      </c>
      <c r="BE86" s="30"/>
      <c r="BF86" s="30">
        <f t="shared" si="100"/>
        <v>-17.3</v>
      </c>
      <c r="BG86" s="36">
        <f t="shared" si="65"/>
        <v>30.8</v>
      </c>
      <c r="BH86" s="751"/>
      <c r="BI86" s="30">
        <f t="shared" si="101"/>
        <v>7.7</v>
      </c>
      <c r="BJ86" s="167" t="str">
        <f t="shared" si="102"/>
        <v xml:space="preserve"> </v>
      </c>
      <c r="BL86" s="823">
        <f t="shared" si="95"/>
        <v>0</v>
      </c>
      <c r="BM86" s="823">
        <f t="shared" si="96"/>
        <v>0</v>
      </c>
      <c r="BN86" s="811"/>
      <c r="BO86" s="811"/>
      <c r="BP86" s="810"/>
      <c r="BQ86" s="810"/>
    </row>
    <row r="87" spans="1:69" ht="25.5" customHeight="1" x14ac:dyDescent="0.25">
      <c r="A87" s="616" t="s">
        <v>221</v>
      </c>
      <c r="B87" s="617">
        <v>27</v>
      </c>
      <c r="C87" s="453">
        <f t="shared" si="111"/>
        <v>26469.100000000002</v>
      </c>
      <c r="D87" s="453">
        <f t="shared" si="112"/>
        <v>27169.199999999997</v>
      </c>
      <c r="E87" s="57">
        <f t="shared" si="113"/>
        <v>16242.3</v>
      </c>
      <c r="F87" s="57">
        <f t="shared" si="103"/>
        <v>16242.3</v>
      </c>
      <c r="G87" s="57">
        <f t="shared" si="104"/>
        <v>0</v>
      </c>
      <c r="H87" s="57">
        <f t="shared" si="92"/>
        <v>-10926.899999999998</v>
      </c>
      <c r="I87" s="57">
        <f t="shared" si="93"/>
        <v>59.782032595733405</v>
      </c>
      <c r="J87" s="838">
        <f t="shared" si="114"/>
        <v>14199.199999999999</v>
      </c>
      <c r="K87" s="57">
        <f t="shared" ref="K87:K155" si="119">E87-J87</f>
        <v>2043.1000000000004</v>
      </c>
      <c r="L87" s="167">
        <f t="shared" ref="L87:L95" si="120">IF(J87&lt;&gt;0,IF(E87/J87*100&lt;0,"&lt;0",IF(E87/J87*100&gt;200,"&gt;200",E87/J87*100))," ")</f>
        <v>114.38883880782016</v>
      </c>
      <c r="M87" s="372">
        <f t="shared" si="115"/>
        <v>25772.600000000002</v>
      </c>
      <c r="N87" s="372">
        <f t="shared" si="115"/>
        <v>26364.699999999997</v>
      </c>
      <c r="O87" s="30">
        <f t="shared" si="116"/>
        <v>15766.9</v>
      </c>
      <c r="P87" s="30">
        <f t="shared" si="106"/>
        <v>15766.9</v>
      </c>
      <c r="Q87" s="30">
        <f t="shared" si="97"/>
        <v>0</v>
      </c>
      <c r="R87" s="30">
        <f t="shared" si="108"/>
        <v>-10597.799999999997</v>
      </c>
      <c r="S87" s="30">
        <f t="shared" si="109"/>
        <v>59.803070014071849</v>
      </c>
      <c r="T87" s="838">
        <f t="shared" si="107"/>
        <v>13816.4</v>
      </c>
      <c r="U87" s="87">
        <f t="shared" si="90"/>
        <v>1950.5</v>
      </c>
      <c r="V87" s="695">
        <f t="shared" si="91"/>
        <v>114.11728091253872</v>
      </c>
      <c r="W87" s="866">
        <v>461.4</v>
      </c>
      <c r="X87" s="518">
        <v>450.1</v>
      </c>
      <c r="Y87" s="30">
        <f t="shared" si="110"/>
        <v>450.1</v>
      </c>
      <c r="Z87" s="945"/>
      <c r="AA87" s="972">
        <v>256.39999999999998</v>
      </c>
      <c r="AB87" s="372">
        <f t="shared" si="98"/>
        <v>256.39999999999998</v>
      </c>
      <c r="AC87" s="30"/>
      <c r="AD87" s="30">
        <f t="shared" si="118"/>
        <v>-193.70000000000005</v>
      </c>
      <c r="AE87" s="30">
        <f t="shared" si="117"/>
        <v>56.965118862474995</v>
      </c>
      <c r="AF87" s="910">
        <v>262.3</v>
      </c>
      <c r="AG87" s="30">
        <f t="shared" ref="AG87:AG99" si="121">AA87-AF87</f>
        <v>-5.9000000000000341</v>
      </c>
      <c r="AH87" s="206">
        <f t="shared" ref="AH87:AH105" si="122">IF(AF87&lt;&gt;0,IF(AA87/AF87*100&lt;0,"&lt;0",IF(AA87/AF87*100&gt;200,"&gt;200",AA87/AF87*100))," ")</f>
        <v>97.750667174990454</v>
      </c>
      <c r="AI87" s="394">
        <v>25310.7</v>
      </c>
      <c r="AJ87" s="30">
        <v>25914.1</v>
      </c>
      <c r="AK87" s="30">
        <v>15510.3</v>
      </c>
      <c r="AL87" s="30">
        <f>AK87-AJ87</f>
        <v>-10403.799999999999</v>
      </c>
      <c r="AM87" s="30">
        <f>IF(AJ87&lt;&gt;0,IF(AK87/AJ87*100&lt;0,"&lt;0",IF(AK87/AJ87*100&gt;200,"&gt;200",AK87/AJ87*100))," ")</f>
        <v>59.852744258916957</v>
      </c>
      <c r="AN87" s="800">
        <v>13553.9</v>
      </c>
      <c r="AO87" s="30">
        <f>AK87-AN87</f>
        <v>1956.3999999999996</v>
      </c>
      <c r="AP87" s="206">
        <f>IF(AN87&lt;&gt;0,IF(AK87/AN87*100&lt;0,"&lt;0",IF(AK87/AN87*100&gt;200,"&gt;200",AK87/AN87*100))," ")</f>
        <v>114.43422188447605</v>
      </c>
      <c r="AQ87" s="151">
        <v>0.5</v>
      </c>
      <c r="AR87" s="372">
        <v>0.5</v>
      </c>
      <c r="AS87" s="30">
        <v>0.2</v>
      </c>
      <c r="AT87" s="30">
        <f>AS87-AR87</f>
        <v>-0.3</v>
      </c>
      <c r="AU87" s="57">
        <f>IF(AR87&lt;&gt;0,IF(AS87/AR87*100&lt;0,"&lt;0",IF(AS87/AR87*100&gt;200,"&gt;200",AS87/AR87*100))," ")</f>
        <v>40</v>
      </c>
      <c r="AV87" s="751">
        <v>0.2</v>
      </c>
      <c r="AW87" s="30">
        <f>AS87-AV87</f>
        <v>0</v>
      </c>
      <c r="AX87" s="488">
        <f t="shared" ref="AX87:AX155" si="123">IF(AV87&lt;&gt;0,IF(AS87/AV87*100&lt;0,"&lt;0",IF(AS87/AV87*100&gt;200,"&gt;200",AS87/AV87*100))," ")</f>
        <v>100</v>
      </c>
      <c r="AY87" s="546">
        <v>696.5</v>
      </c>
      <c r="AZ87" s="372">
        <v>804.5</v>
      </c>
      <c r="BA87" s="372">
        <f t="shared" si="94"/>
        <v>804.5</v>
      </c>
      <c r="BB87" s="372"/>
      <c r="BC87" s="30">
        <v>475.4</v>
      </c>
      <c r="BD87" s="30">
        <f t="shared" si="99"/>
        <v>475.4</v>
      </c>
      <c r="BE87" s="30"/>
      <c r="BF87" s="30">
        <f t="shared" si="100"/>
        <v>-329.1</v>
      </c>
      <c r="BG87" s="36">
        <f t="shared" si="65"/>
        <v>59.092604101926661</v>
      </c>
      <c r="BH87" s="751">
        <v>382.8</v>
      </c>
      <c r="BI87" s="30">
        <f>BC87-BH87</f>
        <v>92.599999999999966</v>
      </c>
      <c r="BJ87" s="167">
        <f>IF(BH87&lt;&gt;0,IF(BC87/BH87*100&lt;0,"&lt;0",IF(BC87/BH87*100&gt;200,"&gt;200",BC87/BH87*100))," ")</f>
        <v>124.19017763845348</v>
      </c>
      <c r="BL87" s="823">
        <f t="shared" si="95"/>
        <v>1274.5</v>
      </c>
      <c r="BM87" s="823">
        <f t="shared" si="96"/>
        <v>1266.8</v>
      </c>
      <c r="BN87" s="811">
        <v>81.5</v>
      </c>
      <c r="BO87" s="765">
        <v>1185.3</v>
      </c>
      <c r="BP87" s="810"/>
      <c r="BQ87" s="810">
        <v>7.7</v>
      </c>
    </row>
    <row r="88" spans="1:69" ht="25.5" customHeight="1" x14ac:dyDescent="0.25">
      <c r="A88" s="616" t="s">
        <v>220</v>
      </c>
      <c r="B88" s="617">
        <v>28</v>
      </c>
      <c r="C88" s="453">
        <f t="shared" si="111"/>
        <v>4344.8999999999996</v>
      </c>
      <c r="D88" s="453">
        <f t="shared" si="112"/>
        <v>3723.7000000000003</v>
      </c>
      <c r="E88" s="57">
        <f t="shared" si="113"/>
        <v>2064.8000000000002</v>
      </c>
      <c r="F88" s="57">
        <f t="shared" si="103"/>
        <v>1898.9</v>
      </c>
      <c r="G88" s="57">
        <f t="shared" si="104"/>
        <v>165.9</v>
      </c>
      <c r="H88" s="57">
        <f t="shared" si="92"/>
        <v>-1658.9</v>
      </c>
      <c r="I88" s="57">
        <f t="shared" si="93"/>
        <v>55.450224239331845</v>
      </c>
      <c r="J88" s="838">
        <f t="shared" si="114"/>
        <v>1771.6</v>
      </c>
      <c r="K88" s="57">
        <f t="shared" si="119"/>
        <v>293.20000000000027</v>
      </c>
      <c r="L88" s="167">
        <f t="shared" si="120"/>
        <v>116.55001128923008</v>
      </c>
      <c r="M88" s="372">
        <f t="shared" si="115"/>
        <v>3967.7</v>
      </c>
      <c r="N88" s="372">
        <f t="shared" si="115"/>
        <v>3364.9</v>
      </c>
      <c r="O88" s="30">
        <f t="shared" si="116"/>
        <v>1954.5</v>
      </c>
      <c r="P88" s="30">
        <f t="shared" si="106"/>
        <v>1796.4</v>
      </c>
      <c r="Q88" s="30">
        <f t="shared" si="97"/>
        <v>158.1</v>
      </c>
      <c r="R88" s="30">
        <f t="shared" si="108"/>
        <v>-1410.4</v>
      </c>
      <c r="S88" s="30">
        <f t="shared" si="109"/>
        <v>58.084935659306367</v>
      </c>
      <c r="T88" s="838">
        <f t="shared" si="107"/>
        <v>1685.3999999999999</v>
      </c>
      <c r="U88" s="87">
        <f t="shared" si="90"/>
        <v>269.10000000000014</v>
      </c>
      <c r="V88" s="695">
        <f t="shared" si="91"/>
        <v>115.96653613385548</v>
      </c>
      <c r="W88" s="866">
        <v>3962.7</v>
      </c>
      <c r="X88" s="518">
        <v>3359.6</v>
      </c>
      <c r="Y88" s="30">
        <f t="shared" si="110"/>
        <v>2905.7999999999997</v>
      </c>
      <c r="Z88" s="945">
        <v>453.8</v>
      </c>
      <c r="AA88" s="972">
        <v>1951.5</v>
      </c>
      <c r="AB88" s="372">
        <f t="shared" si="98"/>
        <v>1793.4</v>
      </c>
      <c r="AC88" s="30">
        <v>158.1</v>
      </c>
      <c r="AD88" s="30">
        <f t="shared" si="118"/>
        <v>-1408.1</v>
      </c>
      <c r="AE88" s="30">
        <f t="shared" si="117"/>
        <v>58.087272294320755</v>
      </c>
      <c r="AF88" s="910">
        <v>1682.6</v>
      </c>
      <c r="AG88" s="30">
        <f t="shared" si="121"/>
        <v>268.90000000000009</v>
      </c>
      <c r="AH88" s="206">
        <f t="shared" si="122"/>
        <v>115.98121954118628</v>
      </c>
      <c r="AI88" s="394">
        <v>5</v>
      </c>
      <c r="AJ88" s="30">
        <v>5.3</v>
      </c>
      <c r="AK88" s="30">
        <v>3</v>
      </c>
      <c r="AL88" s="30">
        <f>AK88-AJ88</f>
        <v>-2.2999999999999998</v>
      </c>
      <c r="AM88" s="30">
        <f>IF(AJ88&lt;&gt;0,IF(AK88/AJ88*100&lt;0,"&lt;0",IF(AK88/AJ88*100&gt;200,"&gt;200",AK88/AJ88*100))," ")</f>
        <v>56.60377358490566</v>
      </c>
      <c r="AN88" s="800">
        <v>2.8</v>
      </c>
      <c r="AO88" s="30">
        <f>AK88-AN88</f>
        <v>0.20000000000000018</v>
      </c>
      <c r="AP88" s="206">
        <f t="shared" ref="AP88:AP154" si="124">IF(AN88&lt;&gt;0,IF(AK88/AN88*100&lt;0,"&lt;0",IF(AK88/AN88*100&gt;200,"&gt;200",AK88/AN88*100))," ")</f>
        <v>107.14285714285714</v>
      </c>
      <c r="AQ88" s="151"/>
      <c r="AR88" s="372"/>
      <c r="AS88" s="30"/>
      <c r="AT88" s="30">
        <f>AS88-AR88</f>
        <v>0</v>
      </c>
      <c r="AU88" s="57" t="str">
        <f t="shared" ref="AU88:AU155" si="125">IF(AR88&lt;&gt;0,IF(AS88/AR88*100&lt;0,"&lt;0",IF(AS88/AR88*100&gt;200,"&gt;200",AS88/AR88*100))," ")</f>
        <v xml:space="preserve"> </v>
      </c>
      <c r="AV88" s="751"/>
      <c r="AW88" s="56">
        <f>AS88-AV88</f>
        <v>0</v>
      </c>
      <c r="AX88" s="488" t="str">
        <f t="shared" si="123"/>
        <v xml:space="preserve"> </v>
      </c>
      <c r="AY88" s="546">
        <v>377.2</v>
      </c>
      <c r="AZ88" s="372">
        <v>358.8</v>
      </c>
      <c r="BA88" s="372">
        <f t="shared" si="94"/>
        <v>339.5</v>
      </c>
      <c r="BB88" s="372">
        <v>19.3</v>
      </c>
      <c r="BC88" s="30">
        <v>110.3</v>
      </c>
      <c r="BD88" s="30">
        <f t="shared" si="99"/>
        <v>102.5</v>
      </c>
      <c r="BE88" s="30">
        <v>7.8</v>
      </c>
      <c r="BF88" s="30">
        <f t="shared" si="100"/>
        <v>-248.5</v>
      </c>
      <c r="BG88" s="36">
        <f t="shared" si="65"/>
        <v>30.741360089186177</v>
      </c>
      <c r="BH88" s="751">
        <v>86.2</v>
      </c>
      <c r="BI88" s="30">
        <f>BC88-BH88</f>
        <v>24.099999999999994</v>
      </c>
      <c r="BJ88" s="167">
        <f>IF(BH88&lt;&gt;0,IF(BC88/BH88*100&lt;0,"&lt;0",IF(BC88/BH88*100&gt;200,"&gt;200",BC88/BH88*100))," ")</f>
        <v>127.95823665893271</v>
      </c>
      <c r="BL88" s="823">
        <f t="shared" si="95"/>
        <v>13.599999999999998</v>
      </c>
      <c r="BM88" s="823">
        <f t="shared" si="96"/>
        <v>13.399999999999999</v>
      </c>
      <c r="BN88" s="811">
        <v>13.399999999999999</v>
      </c>
      <c r="BO88" s="811"/>
      <c r="BP88" s="810"/>
      <c r="BQ88" s="811">
        <v>0.2</v>
      </c>
    </row>
    <row r="89" spans="1:69" ht="31.5" customHeight="1" x14ac:dyDescent="0.25">
      <c r="A89" s="596" t="s">
        <v>219</v>
      </c>
      <c r="B89" s="617">
        <v>29</v>
      </c>
      <c r="C89" s="453">
        <f t="shared" si="111"/>
        <v>30493.899999999998</v>
      </c>
      <c r="D89" s="453">
        <f t="shared" si="112"/>
        <v>31739.599999999999</v>
      </c>
      <c r="E89" s="57">
        <f t="shared" si="113"/>
        <v>18401.7</v>
      </c>
      <c r="F89" s="57">
        <f t="shared" si="103"/>
        <v>18398.100000000002</v>
      </c>
      <c r="G89" s="57">
        <f t="shared" si="104"/>
        <v>3.6</v>
      </c>
      <c r="H89" s="57">
        <f t="shared" si="92"/>
        <v>-13337.899999999998</v>
      </c>
      <c r="I89" s="57">
        <f t="shared" si="93"/>
        <v>57.977101160695163</v>
      </c>
      <c r="J89" s="838">
        <f t="shared" si="114"/>
        <v>15092.099999999999</v>
      </c>
      <c r="K89" s="57">
        <f t="shared" si="119"/>
        <v>3309.6000000000022</v>
      </c>
      <c r="L89" s="167">
        <f t="shared" si="120"/>
        <v>121.92935376786534</v>
      </c>
      <c r="M89" s="372">
        <f>M90+M91</f>
        <v>30492.1</v>
      </c>
      <c r="N89" s="372">
        <f>N90+N91</f>
        <v>31726</v>
      </c>
      <c r="O89" s="30">
        <f t="shared" si="116"/>
        <v>18395.8</v>
      </c>
      <c r="P89" s="30">
        <f t="shared" si="106"/>
        <v>18392.2</v>
      </c>
      <c r="Q89" s="30">
        <f t="shared" si="97"/>
        <v>3.6</v>
      </c>
      <c r="R89" s="30">
        <f t="shared" si="108"/>
        <v>-13330.2</v>
      </c>
      <c r="S89" s="30">
        <f t="shared" si="109"/>
        <v>57.983357498581597</v>
      </c>
      <c r="T89" s="838">
        <f>T90+T91</f>
        <v>15090.599999999999</v>
      </c>
      <c r="U89" s="77">
        <f t="shared" si="90"/>
        <v>3305.2000000000007</v>
      </c>
      <c r="V89" s="697">
        <f t="shared" si="91"/>
        <v>121.90237631373174</v>
      </c>
      <c r="W89" s="878">
        <f>W90+W91</f>
        <v>30492.1</v>
      </c>
      <c r="X89" s="684">
        <f>X90+X91</f>
        <v>31726</v>
      </c>
      <c r="Y89" s="683">
        <f>X89-Z89</f>
        <v>31722.2</v>
      </c>
      <c r="Z89" s="956">
        <f>Z90</f>
        <v>3.8</v>
      </c>
      <c r="AA89" s="985">
        <f>AA90+AA91</f>
        <v>18395.8</v>
      </c>
      <c r="AB89" s="682">
        <f t="shared" si="98"/>
        <v>18392.2</v>
      </c>
      <c r="AC89" s="30">
        <f>AC90+AC91</f>
        <v>3.6</v>
      </c>
      <c r="AD89" s="30">
        <f t="shared" si="118"/>
        <v>-13330.2</v>
      </c>
      <c r="AE89" s="30">
        <f t="shared" si="117"/>
        <v>57.983357498581597</v>
      </c>
      <c r="AF89" s="920">
        <f>AF90+AF91</f>
        <v>15090.599999999999</v>
      </c>
      <c r="AG89" s="30">
        <f t="shared" si="121"/>
        <v>3305.2000000000007</v>
      </c>
      <c r="AH89" s="206">
        <f t="shared" si="122"/>
        <v>121.90237631373174</v>
      </c>
      <c r="AI89" s="394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800"/>
      <c r="AO89" s="30">
        <f>AK89-AN89</f>
        <v>0</v>
      </c>
      <c r="AP89" s="206" t="str">
        <f t="shared" si="124"/>
        <v xml:space="preserve"> </v>
      </c>
      <c r="AQ89" s="151"/>
      <c r="AR89" s="372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51"/>
      <c r="AW89" s="56">
        <f>AS89-AV89</f>
        <v>0</v>
      </c>
      <c r="AX89" s="477" t="str">
        <f t="shared" si="123"/>
        <v xml:space="preserve"> </v>
      </c>
      <c r="AY89" s="670">
        <f>AY90</f>
        <v>1.8</v>
      </c>
      <c r="AZ89" s="670">
        <f>AZ90</f>
        <v>13.6</v>
      </c>
      <c r="BA89" s="670">
        <f t="shared" si="94"/>
        <v>13.6</v>
      </c>
      <c r="BB89" s="670">
        <f>BB90</f>
        <v>0</v>
      </c>
      <c r="BC89" s="670">
        <f>BC90</f>
        <v>5.9</v>
      </c>
      <c r="BD89" s="671">
        <f t="shared" si="99"/>
        <v>5.9</v>
      </c>
      <c r="BE89" s="62">
        <f>BE90</f>
        <v>0</v>
      </c>
      <c r="BF89" s="62">
        <f t="shared" si="100"/>
        <v>-7.6999999999999993</v>
      </c>
      <c r="BG89" s="34">
        <f t="shared" si="65"/>
        <v>43.382352941176471</v>
      </c>
      <c r="BH89" s="751">
        <f>BH90</f>
        <v>1.5</v>
      </c>
      <c r="BI89" s="30">
        <f>BC89-BH89</f>
        <v>4.4000000000000004</v>
      </c>
      <c r="BJ89" s="170" t="str">
        <f>IF(BH89&lt;&gt;0,IF(BC89/BH89*100&lt;0,"&lt;0",IF(BC89/BH89*100&gt;200,"&gt;200",BC89/BH89*100))," ")</f>
        <v>&gt;200</v>
      </c>
      <c r="BL89" s="823">
        <f t="shared" si="95"/>
        <v>1418.9</v>
      </c>
      <c r="BM89" s="823">
        <f t="shared" si="96"/>
        <v>1418.9</v>
      </c>
      <c r="BN89" s="764">
        <v>1418.9</v>
      </c>
      <c r="BO89" s="810"/>
      <c r="BP89" s="810"/>
      <c r="BQ89" s="811">
        <v>0</v>
      </c>
    </row>
    <row r="90" spans="1:69" ht="31.5" customHeight="1" x14ac:dyDescent="0.25">
      <c r="A90" s="622" t="s">
        <v>235</v>
      </c>
      <c r="B90" s="617">
        <v>291</v>
      </c>
      <c r="C90" s="453">
        <f t="shared" si="111"/>
        <v>14204.3</v>
      </c>
      <c r="D90" s="453">
        <f t="shared" si="112"/>
        <v>14841.5</v>
      </c>
      <c r="E90" s="31">
        <f t="shared" si="113"/>
        <v>8385.7999999999993</v>
      </c>
      <c r="F90" s="31">
        <f t="shared" si="103"/>
        <v>8382.1999999999989</v>
      </c>
      <c r="G90" s="31">
        <f t="shared" si="104"/>
        <v>3.6</v>
      </c>
      <c r="H90" s="31">
        <f t="shared" si="92"/>
        <v>-6455.7000000000007</v>
      </c>
      <c r="I90" s="31">
        <f t="shared" si="93"/>
        <v>56.502375096856781</v>
      </c>
      <c r="J90" s="827">
        <f t="shared" si="114"/>
        <v>7590.7</v>
      </c>
      <c r="K90" s="31">
        <f t="shared" si="119"/>
        <v>795.09999999999945</v>
      </c>
      <c r="L90" s="170">
        <f t="shared" si="120"/>
        <v>110.47465978104785</v>
      </c>
      <c r="M90" s="372">
        <f t="shared" ref="M90:N95" si="126">W90+AI90+AQ90</f>
        <v>14202.5</v>
      </c>
      <c r="N90" s="372">
        <f t="shared" si="126"/>
        <v>14827.9</v>
      </c>
      <c r="O90" s="30">
        <f t="shared" si="116"/>
        <v>8379.9</v>
      </c>
      <c r="P90" s="30">
        <f t="shared" si="106"/>
        <v>8376.2999999999993</v>
      </c>
      <c r="Q90" s="30">
        <f t="shared" si="97"/>
        <v>3.6</v>
      </c>
      <c r="R90" s="30">
        <f t="shared" si="108"/>
        <v>-6448</v>
      </c>
      <c r="S90" s="30">
        <f t="shared" si="109"/>
        <v>56.514408648561151</v>
      </c>
      <c r="T90" s="827">
        <f t="shared" si="107"/>
        <v>7589.2</v>
      </c>
      <c r="U90" s="77">
        <f t="shared" si="90"/>
        <v>790.69999999999982</v>
      </c>
      <c r="V90" s="697">
        <f t="shared" si="91"/>
        <v>110.41875296473937</v>
      </c>
      <c r="W90" s="879">
        <v>14202.5</v>
      </c>
      <c r="X90" s="714">
        <v>14827.9</v>
      </c>
      <c r="Y90" s="683">
        <f>X90-Z90</f>
        <v>14824.1</v>
      </c>
      <c r="Z90" s="957">
        <v>3.8</v>
      </c>
      <c r="AA90" s="985">
        <v>8379.9</v>
      </c>
      <c r="AB90" s="682">
        <f t="shared" si="98"/>
        <v>8376.2999999999993</v>
      </c>
      <c r="AC90" s="30">
        <v>3.6</v>
      </c>
      <c r="AD90" s="30">
        <f t="shared" si="118"/>
        <v>-6448</v>
      </c>
      <c r="AE90" s="30">
        <f t="shared" si="117"/>
        <v>56.514408648561151</v>
      </c>
      <c r="AF90" s="921">
        <v>7589.2</v>
      </c>
      <c r="AG90" s="30">
        <f t="shared" si="121"/>
        <v>790.69999999999982</v>
      </c>
      <c r="AH90" s="206">
        <f t="shared" si="122"/>
        <v>110.41875296473937</v>
      </c>
      <c r="AI90" s="394"/>
      <c r="AJ90" s="30"/>
      <c r="AK90" s="30"/>
      <c r="AL90" s="30"/>
      <c r="AM90" s="30"/>
      <c r="AN90" s="800"/>
      <c r="AO90" s="49"/>
      <c r="AP90" s="206" t="str">
        <f t="shared" si="124"/>
        <v xml:space="preserve"> </v>
      </c>
      <c r="AQ90" s="151"/>
      <c r="AR90" s="372"/>
      <c r="AS90" s="30"/>
      <c r="AT90" s="30"/>
      <c r="AU90" s="201" t="str">
        <f t="shared" si="125"/>
        <v xml:space="preserve"> </v>
      </c>
      <c r="AV90" s="751"/>
      <c r="AW90" s="56"/>
      <c r="AX90" s="490" t="str">
        <f t="shared" si="123"/>
        <v xml:space="preserve"> </v>
      </c>
      <c r="AY90" s="670">
        <v>1.8</v>
      </c>
      <c r="AZ90" s="431">
        <v>13.6</v>
      </c>
      <c r="BA90" s="431">
        <f t="shared" si="94"/>
        <v>13.6</v>
      </c>
      <c r="BB90" s="431"/>
      <c r="BC90" s="237">
        <v>5.9</v>
      </c>
      <c r="BD90" s="237">
        <f t="shared" si="99"/>
        <v>5.9</v>
      </c>
      <c r="BE90" s="30"/>
      <c r="BF90" s="30">
        <f t="shared" si="100"/>
        <v>-7.6999999999999993</v>
      </c>
      <c r="BG90" s="36">
        <f t="shared" si="65"/>
        <v>43.382352941176471</v>
      </c>
      <c r="BH90" s="751">
        <v>1.5</v>
      </c>
      <c r="BI90" s="30">
        <f>BC90-BH90</f>
        <v>4.4000000000000004</v>
      </c>
      <c r="BJ90" s="170" t="str">
        <f>IF(BH90&lt;&gt;0,IF(BC90/BH90*100&lt;0,"&lt;0",IF(BC90/BH90*100&gt;200,"&gt;200",BC90/BH90*100))," ")</f>
        <v>&gt;200</v>
      </c>
      <c r="BL90" s="823">
        <f t="shared" si="95"/>
        <v>403.5</v>
      </c>
      <c r="BM90" s="823">
        <f t="shared" si="96"/>
        <v>403.5</v>
      </c>
      <c r="BN90" s="764">
        <v>403.5</v>
      </c>
      <c r="BO90" s="810"/>
      <c r="BP90" s="810"/>
      <c r="BQ90" s="811"/>
    </row>
    <row r="91" spans="1:69" ht="31.5" customHeight="1" x14ac:dyDescent="0.25">
      <c r="A91" s="623" t="s">
        <v>238</v>
      </c>
      <c r="B91" s="617">
        <v>292</v>
      </c>
      <c r="C91" s="453">
        <f t="shared" si="111"/>
        <v>16289.6</v>
      </c>
      <c r="D91" s="453">
        <f t="shared" si="112"/>
        <v>16898.099999999999</v>
      </c>
      <c r="E91" s="31">
        <f t="shared" si="113"/>
        <v>10015.9</v>
      </c>
      <c r="F91" s="31">
        <f t="shared" si="103"/>
        <v>10015.9</v>
      </c>
      <c r="G91" s="31">
        <f t="shared" si="104"/>
        <v>0</v>
      </c>
      <c r="H91" s="31">
        <f t="shared" si="92"/>
        <v>-6882.1999999999989</v>
      </c>
      <c r="I91" s="31">
        <f t="shared" si="93"/>
        <v>59.272344228049313</v>
      </c>
      <c r="J91" s="827">
        <f t="shared" si="114"/>
        <v>7501.4</v>
      </c>
      <c r="K91" s="31">
        <f t="shared" si="119"/>
        <v>2514.5</v>
      </c>
      <c r="L91" s="170">
        <f t="shared" si="120"/>
        <v>133.5204095235556</v>
      </c>
      <c r="M91" s="372">
        <f t="shared" si="126"/>
        <v>16289.6</v>
      </c>
      <c r="N91" s="372">
        <f t="shared" si="126"/>
        <v>16898.099999999999</v>
      </c>
      <c r="O91" s="30">
        <f t="shared" si="116"/>
        <v>10015.9</v>
      </c>
      <c r="P91" s="30">
        <f t="shared" si="106"/>
        <v>10015.9</v>
      </c>
      <c r="Q91" s="30">
        <f t="shared" si="97"/>
        <v>0</v>
      </c>
      <c r="R91" s="30">
        <f t="shared" si="108"/>
        <v>-6882.1999999999989</v>
      </c>
      <c r="S91" s="30">
        <f t="shared" si="109"/>
        <v>59.272344228049313</v>
      </c>
      <c r="T91" s="827">
        <f t="shared" si="107"/>
        <v>7501.4</v>
      </c>
      <c r="U91" s="77">
        <f t="shared" si="90"/>
        <v>2514.5</v>
      </c>
      <c r="V91" s="697">
        <f t="shared" si="91"/>
        <v>133.5204095235556</v>
      </c>
      <c r="W91" s="880">
        <f>W92+W93</f>
        <v>16289.6</v>
      </c>
      <c r="X91" s="535">
        <f>X92+X93</f>
        <v>16898.099999999999</v>
      </c>
      <c r="Y91" s="30">
        <f>X91-Z91</f>
        <v>16898.099999999999</v>
      </c>
      <c r="Z91" s="958"/>
      <c r="AA91" s="972">
        <f>AA92+AA93</f>
        <v>10015.9</v>
      </c>
      <c r="AB91" s="372">
        <f t="shared" si="98"/>
        <v>10015.9</v>
      </c>
      <c r="AC91" s="30">
        <f>AC92+AC93</f>
        <v>0</v>
      </c>
      <c r="AD91" s="30">
        <f t="shared" si="118"/>
        <v>-6882.1999999999989</v>
      </c>
      <c r="AE91" s="30">
        <f t="shared" si="117"/>
        <v>59.272344228049313</v>
      </c>
      <c r="AF91" s="910">
        <f>AF92+AF93</f>
        <v>7501.4</v>
      </c>
      <c r="AG91" s="30">
        <f t="shared" si="121"/>
        <v>2514.5</v>
      </c>
      <c r="AH91" s="206">
        <f t="shared" si="122"/>
        <v>133.5204095235556</v>
      </c>
      <c r="AI91" s="394"/>
      <c r="AJ91" s="30"/>
      <c r="AK91" s="30"/>
      <c r="AL91" s="30"/>
      <c r="AM91" s="30"/>
      <c r="AN91" s="800"/>
      <c r="AO91" s="49"/>
      <c r="AP91" s="206" t="str">
        <f t="shared" si="124"/>
        <v xml:space="preserve"> </v>
      </c>
      <c r="AQ91" s="151"/>
      <c r="AR91" s="372"/>
      <c r="AS91" s="30"/>
      <c r="AT91" s="30"/>
      <c r="AU91" s="140" t="str">
        <f t="shared" si="125"/>
        <v xml:space="preserve"> </v>
      </c>
      <c r="AV91" s="751"/>
      <c r="AW91" s="56"/>
      <c r="AX91" s="491" t="str">
        <f t="shared" si="123"/>
        <v xml:space="preserve"> </v>
      </c>
      <c r="AY91" s="659"/>
      <c r="AZ91" s="511"/>
      <c r="BA91" s="511">
        <f t="shared" si="94"/>
        <v>0</v>
      </c>
      <c r="BB91" s="511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51"/>
      <c r="BI91" s="56"/>
      <c r="BJ91" s="170"/>
      <c r="BL91" s="823">
        <f t="shared" si="95"/>
        <v>1015.4</v>
      </c>
      <c r="BM91" s="823">
        <f t="shared" si="96"/>
        <v>1015.4</v>
      </c>
      <c r="BN91" s="810">
        <v>1015.4</v>
      </c>
      <c r="BO91" s="810"/>
      <c r="BP91" s="810"/>
      <c r="BQ91" s="810"/>
    </row>
    <row r="92" spans="1:69" ht="31.5" customHeight="1" x14ac:dyDescent="0.25">
      <c r="A92" s="623" t="s">
        <v>236</v>
      </c>
      <c r="B92" s="617">
        <v>2921</v>
      </c>
      <c r="C92" s="453">
        <f t="shared" si="111"/>
        <v>10454.6</v>
      </c>
      <c r="D92" s="453">
        <f t="shared" si="112"/>
        <v>11063.1</v>
      </c>
      <c r="E92" s="31">
        <f t="shared" si="113"/>
        <v>7098.4</v>
      </c>
      <c r="F92" s="31">
        <f t="shared" si="103"/>
        <v>7098.4</v>
      </c>
      <c r="G92" s="31">
        <f t="shared" si="104"/>
        <v>0</v>
      </c>
      <c r="H92" s="31">
        <f t="shared" si="92"/>
        <v>-3964.7000000000007</v>
      </c>
      <c r="I92" s="31">
        <f t="shared" si="93"/>
        <v>64.162847664759411</v>
      </c>
      <c r="J92" s="827">
        <f t="shared" si="114"/>
        <v>6249</v>
      </c>
      <c r="K92" s="31">
        <f t="shared" si="119"/>
        <v>849.39999999999964</v>
      </c>
      <c r="L92" s="170">
        <f t="shared" si="120"/>
        <v>113.59257481196991</v>
      </c>
      <c r="M92" s="372">
        <f t="shared" si="126"/>
        <v>10454.6</v>
      </c>
      <c r="N92" s="372">
        <f t="shared" si="126"/>
        <v>11063.1</v>
      </c>
      <c r="O92" s="30">
        <f t="shared" si="116"/>
        <v>7098.4</v>
      </c>
      <c r="P92" s="30">
        <f t="shared" si="106"/>
        <v>7098.4</v>
      </c>
      <c r="Q92" s="30">
        <f t="shared" si="97"/>
        <v>0</v>
      </c>
      <c r="R92" s="30">
        <f t="shared" si="108"/>
        <v>-3964.7000000000007</v>
      </c>
      <c r="S92" s="30">
        <f t="shared" si="109"/>
        <v>64.162847664759411</v>
      </c>
      <c r="T92" s="827">
        <f t="shared" si="107"/>
        <v>6249</v>
      </c>
      <c r="U92" s="77">
        <f t="shared" si="90"/>
        <v>849.39999999999964</v>
      </c>
      <c r="V92" s="697">
        <f t="shared" si="91"/>
        <v>113.59257481196991</v>
      </c>
      <c r="W92" s="880">
        <v>10454.6</v>
      </c>
      <c r="X92" s="535">
        <v>11063.1</v>
      </c>
      <c r="Y92" s="30">
        <f t="shared" ref="Y92:Y119" si="127">X92-Z92</f>
        <v>11063.1</v>
      </c>
      <c r="Z92" s="958"/>
      <c r="AA92" s="972">
        <v>7098.4</v>
      </c>
      <c r="AB92" s="372">
        <f t="shared" si="98"/>
        <v>7098.4</v>
      </c>
      <c r="AC92" s="30"/>
      <c r="AD92" s="30">
        <f t="shared" si="118"/>
        <v>-3964.7000000000007</v>
      </c>
      <c r="AE92" s="30">
        <f t="shared" si="117"/>
        <v>64.162847664759411</v>
      </c>
      <c r="AF92" s="910">
        <v>6249</v>
      </c>
      <c r="AG92" s="30">
        <f t="shared" si="121"/>
        <v>849.39999999999964</v>
      </c>
      <c r="AH92" s="206">
        <f t="shared" si="122"/>
        <v>113.59257481196991</v>
      </c>
      <c r="AI92" s="394"/>
      <c r="AJ92" s="30"/>
      <c r="AK92" s="30"/>
      <c r="AL92" s="30"/>
      <c r="AM92" s="30"/>
      <c r="AN92" s="800"/>
      <c r="AO92" s="49"/>
      <c r="AP92" s="206" t="str">
        <f t="shared" si="124"/>
        <v xml:space="preserve"> </v>
      </c>
      <c r="AQ92" s="151"/>
      <c r="AR92" s="372"/>
      <c r="AS92" s="30"/>
      <c r="AT92" s="30"/>
      <c r="AU92" s="140" t="str">
        <f t="shared" si="125"/>
        <v xml:space="preserve"> </v>
      </c>
      <c r="AV92" s="751"/>
      <c r="AW92" s="56"/>
      <c r="AX92" s="491" t="str">
        <f t="shared" si="123"/>
        <v xml:space="preserve"> </v>
      </c>
      <c r="AY92" s="659"/>
      <c r="AZ92" s="372"/>
      <c r="BA92" s="372">
        <f t="shared" si="94"/>
        <v>0</v>
      </c>
      <c r="BB92" s="372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51"/>
      <c r="BI92" s="56"/>
      <c r="BJ92" s="170"/>
      <c r="BL92" s="823">
        <f t="shared" si="95"/>
        <v>965.4</v>
      </c>
      <c r="BM92" s="823">
        <f t="shared" si="96"/>
        <v>965.4</v>
      </c>
      <c r="BN92" s="810">
        <v>965.4</v>
      </c>
      <c r="BO92" s="810"/>
      <c r="BP92" s="810"/>
      <c r="BQ92" s="810"/>
    </row>
    <row r="93" spans="1:69" ht="31.5" customHeight="1" x14ac:dyDescent="0.25">
      <c r="A93" s="623" t="s">
        <v>237</v>
      </c>
      <c r="B93" s="617">
        <v>2922</v>
      </c>
      <c r="C93" s="453">
        <f t="shared" si="111"/>
        <v>5835</v>
      </c>
      <c r="D93" s="453">
        <f t="shared" si="112"/>
        <v>5835</v>
      </c>
      <c r="E93" s="31">
        <f t="shared" si="113"/>
        <v>2917.5</v>
      </c>
      <c r="F93" s="31">
        <f t="shared" si="103"/>
        <v>2917.5</v>
      </c>
      <c r="G93" s="31">
        <f t="shared" si="104"/>
        <v>0</v>
      </c>
      <c r="H93" s="31">
        <f t="shared" si="92"/>
        <v>-2917.5</v>
      </c>
      <c r="I93" s="31">
        <f t="shared" si="93"/>
        <v>50</v>
      </c>
      <c r="J93" s="827">
        <f t="shared" si="114"/>
        <v>1252.4000000000001</v>
      </c>
      <c r="K93" s="31">
        <f t="shared" si="119"/>
        <v>1665.1</v>
      </c>
      <c r="L93" s="170" t="str">
        <f t="shared" si="120"/>
        <v>&gt;200</v>
      </c>
      <c r="M93" s="372">
        <f t="shared" si="126"/>
        <v>5835</v>
      </c>
      <c r="N93" s="372">
        <f t="shared" si="126"/>
        <v>5835</v>
      </c>
      <c r="O93" s="30">
        <f t="shared" si="116"/>
        <v>2917.5</v>
      </c>
      <c r="P93" s="30">
        <f t="shared" si="106"/>
        <v>2917.5</v>
      </c>
      <c r="Q93" s="30">
        <f t="shared" si="97"/>
        <v>0</v>
      </c>
      <c r="R93" s="30">
        <f t="shared" si="108"/>
        <v>-2917.5</v>
      </c>
      <c r="S93" s="30">
        <f t="shared" si="109"/>
        <v>50</v>
      </c>
      <c r="T93" s="827">
        <f t="shared" si="107"/>
        <v>1252.4000000000001</v>
      </c>
      <c r="U93" s="77">
        <f t="shared" si="90"/>
        <v>1665.1</v>
      </c>
      <c r="V93" s="697" t="str">
        <f t="shared" si="91"/>
        <v>&gt;200</v>
      </c>
      <c r="W93" s="880">
        <v>5835</v>
      </c>
      <c r="X93" s="535">
        <v>5835</v>
      </c>
      <c r="Y93" s="30">
        <f t="shared" si="127"/>
        <v>5835</v>
      </c>
      <c r="Z93" s="958"/>
      <c r="AA93" s="972">
        <v>2917.5</v>
      </c>
      <c r="AB93" s="372">
        <f t="shared" si="98"/>
        <v>2917.5</v>
      </c>
      <c r="AC93" s="30"/>
      <c r="AD93" s="30">
        <f t="shared" si="118"/>
        <v>-2917.5</v>
      </c>
      <c r="AE93" s="30">
        <f t="shared" si="117"/>
        <v>50</v>
      </c>
      <c r="AF93" s="910">
        <v>1252.4000000000001</v>
      </c>
      <c r="AG93" s="30">
        <f t="shared" si="121"/>
        <v>1665.1</v>
      </c>
      <c r="AH93" s="206" t="str">
        <f t="shared" si="122"/>
        <v>&gt;200</v>
      </c>
      <c r="AI93" s="515"/>
      <c r="AJ93" s="56"/>
      <c r="AK93" s="56"/>
      <c r="AL93" s="56"/>
      <c r="AM93" s="56"/>
      <c r="AN93" s="800"/>
      <c r="AO93" s="49"/>
      <c r="AP93" s="206" t="str">
        <f t="shared" si="124"/>
        <v xml:space="preserve"> </v>
      </c>
      <c r="AQ93" s="151"/>
      <c r="AR93" s="382"/>
      <c r="AS93" s="56"/>
      <c r="AT93" s="56"/>
      <c r="AU93" s="140" t="str">
        <f t="shared" si="125"/>
        <v xml:space="preserve"> </v>
      </c>
      <c r="AV93" s="751"/>
      <c r="AW93" s="56"/>
      <c r="AX93" s="491" t="str">
        <f t="shared" si="123"/>
        <v xml:space="preserve"> </v>
      </c>
      <c r="AY93" s="659"/>
      <c r="AZ93" s="511"/>
      <c r="BA93" s="511">
        <f t="shared" si="94"/>
        <v>0</v>
      </c>
      <c r="BB93" s="511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51"/>
      <c r="BI93" s="56"/>
      <c r="BJ93" s="170"/>
      <c r="BL93" s="823">
        <f t="shared" si="95"/>
        <v>50</v>
      </c>
      <c r="BM93" s="823">
        <f t="shared" si="96"/>
        <v>50</v>
      </c>
      <c r="BN93" s="810">
        <v>50</v>
      </c>
      <c r="BO93" s="810"/>
      <c r="BP93" s="810"/>
      <c r="BQ93" s="810"/>
    </row>
    <row r="94" spans="1:69" ht="25.5" customHeight="1" x14ac:dyDescent="0.25">
      <c r="A94" s="624" t="s">
        <v>210</v>
      </c>
      <c r="B94" s="615">
        <v>3</v>
      </c>
      <c r="C94" s="454">
        <f t="shared" si="111"/>
        <v>8148.9000000000005</v>
      </c>
      <c r="D94" s="454">
        <f t="shared" si="112"/>
        <v>10316.300000000001</v>
      </c>
      <c r="E94" s="131">
        <f t="shared" si="113"/>
        <v>3277.6</v>
      </c>
      <c r="F94" s="131">
        <f t="shared" si="103"/>
        <v>2094.8999999999996</v>
      </c>
      <c r="G94" s="131">
        <f t="shared" si="104"/>
        <v>1182.7</v>
      </c>
      <c r="H94" s="131">
        <f t="shared" si="92"/>
        <v>-7038.7000000000007</v>
      </c>
      <c r="I94" s="131">
        <f t="shared" si="93"/>
        <v>31.771080716923699</v>
      </c>
      <c r="J94" s="770">
        <f t="shared" si="114"/>
        <v>2620.5</v>
      </c>
      <c r="K94" s="131">
        <f t="shared" si="119"/>
        <v>657.09999999999991</v>
      </c>
      <c r="L94" s="321">
        <f t="shared" si="120"/>
        <v>125.07536729631749</v>
      </c>
      <c r="M94" s="454">
        <f t="shared" si="126"/>
        <v>4033</v>
      </c>
      <c r="N94" s="454">
        <f t="shared" si="126"/>
        <v>4366.8</v>
      </c>
      <c r="O94" s="131">
        <f t="shared" si="116"/>
        <v>1747.1</v>
      </c>
      <c r="P94" s="131">
        <f t="shared" si="106"/>
        <v>608.69999999999982</v>
      </c>
      <c r="Q94" s="131">
        <f t="shared" si="97"/>
        <v>1138.4000000000001</v>
      </c>
      <c r="R94" s="131">
        <f t="shared" si="108"/>
        <v>-2619.7000000000003</v>
      </c>
      <c r="S94" s="131">
        <f t="shared" si="109"/>
        <v>40.008702024365668</v>
      </c>
      <c r="T94" s="770">
        <f t="shared" si="107"/>
        <v>1413.9000000000003</v>
      </c>
      <c r="U94" s="322">
        <f t="shared" si="90"/>
        <v>333.19999999999959</v>
      </c>
      <c r="V94" s="698">
        <f t="shared" si="91"/>
        <v>123.56602305679323</v>
      </c>
      <c r="W94" s="874">
        <f>W95+W99+W100+W102+W103+W104+W105</f>
        <v>3991.1</v>
      </c>
      <c r="X94" s="467">
        <f>X95+X99+X100+X102+X103+X104+X105</f>
        <v>4325.6000000000004</v>
      </c>
      <c r="Y94" s="131">
        <f t="shared" si="127"/>
        <v>2110.8000000000002</v>
      </c>
      <c r="Z94" s="698">
        <f>Z95+Z99+Z100+Z102+Z103+Z104+Z105</f>
        <v>2214.8000000000002</v>
      </c>
      <c r="AA94" s="983">
        <f>AA95+AA99+AA100+AA102+AA103+AA104+AA105</f>
        <v>1737.6</v>
      </c>
      <c r="AB94" s="454">
        <f t="shared" si="98"/>
        <v>599.19999999999982</v>
      </c>
      <c r="AC94" s="131">
        <f>AC95+AC99+AC100+AC102+AC103+AC104+AC105</f>
        <v>1138.4000000000001</v>
      </c>
      <c r="AD94" s="131">
        <f t="shared" si="118"/>
        <v>-2588.0000000000005</v>
      </c>
      <c r="AE94" s="131">
        <f t="shared" si="117"/>
        <v>40.170149805807284</v>
      </c>
      <c r="AF94" s="918">
        <f>AF95+AF99+AF100+AF102+AF103+AF104+AF105</f>
        <v>1370.1000000000001</v>
      </c>
      <c r="AG94" s="131">
        <f t="shared" si="121"/>
        <v>367.49999999999977</v>
      </c>
      <c r="AH94" s="321">
        <f t="shared" si="122"/>
        <v>126.82285964528135</v>
      </c>
      <c r="AI94" s="467">
        <f>AI95+AI99+AI100+AI102+AI103+AI104+AI105</f>
        <v>23.1</v>
      </c>
      <c r="AJ94" s="131">
        <f>AJ95+AJ99+AJ100+AJ102+AJ103+AJ104+AJ105</f>
        <v>22.4</v>
      </c>
      <c r="AK94" s="131">
        <f>AK95+AK99+AK100+AK102+AK103+AK104+AK105</f>
        <v>8.7000000000000011</v>
      </c>
      <c r="AL94" s="131">
        <f>AK94-AJ94</f>
        <v>-13.699999999999998</v>
      </c>
      <c r="AM94" s="131">
        <f>IF(AJ94&lt;&gt;0,IF(AK94/AJ94*100&lt;0,"&lt;0",IF(AK94/AJ94*100&gt;200,"&gt;200",AK94/AJ94*100))," ")</f>
        <v>38.839285714285722</v>
      </c>
      <c r="AN94" s="801">
        <f>AN95+AN99+AN100+AN102+AN103+AN104+AN105</f>
        <v>5.4</v>
      </c>
      <c r="AO94" s="131">
        <f>AK94-AN94</f>
        <v>3.3000000000000007</v>
      </c>
      <c r="AP94" s="206">
        <f t="shared" si="124"/>
        <v>161.11111111111111</v>
      </c>
      <c r="AQ94" s="454">
        <f>AQ95+AQ99+AQ100+AQ102+AQ103+AQ104+AQ105</f>
        <v>18.8</v>
      </c>
      <c r="AR94" s="454">
        <f>AR95+AR99+AR100+AR102+AR103+AR104+AR105</f>
        <v>18.8</v>
      </c>
      <c r="AS94" s="131">
        <f>AS95+AS99+AS100+AS102+AS103+AS104+AS105</f>
        <v>0.8</v>
      </c>
      <c r="AT94" s="131">
        <f t="shared" ref="AT94:AT101" si="128">AS94-AR94</f>
        <v>-18</v>
      </c>
      <c r="AU94" s="131">
        <f t="shared" si="125"/>
        <v>4.2553191489361701</v>
      </c>
      <c r="AV94" s="770">
        <f>AV95+AV99+AV100+AV102+AV103+AV104+AV105</f>
        <v>38.4</v>
      </c>
      <c r="AW94" s="131">
        <f>AS94-AV94</f>
        <v>-37.6</v>
      </c>
      <c r="AX94" s="492">
        <f t="shared" si="123"/>
        <v>2.0833333333333335</v>
      </c>
      <c r="AY94" s="165">
        <f>AY95+AY99+AY100+AY102+AY103+AY104+AY105</f>
        <v>4115.9000000000005</v>
      </c>
      <c r="AZ94" s="454">
        <f>AZ95+AZ99+AZ100+AZ102+AZ103+AZ104+AZ105</f>
        <v>5949.5000000000009</v>
      </c>
      <c r="BA94" s="454">
        <f t="shared" si="94"/>
        <v>5549.0000000000009</v>
      </c>
      <c r="BB94" s="454">
        <f>BB95+BB99+BB100+BB102+BB103+BB104+BB105</f>
        <v>400.5</v>
      </c>
      <c r="BC94" s="131">
        <f>BC95+BC99+BC100+BC102+BC103+BC104+BC105</f>
        <v>1530.5</v>
      </c>
      <c r="BD94" s="131">
        <f t="shared" si="99"/>
        <v>1486.2</v>
      </c>
      <c r="BE94" s="131">
        <f>BE95+BE99+BE100+BE102+BE103+BE104+BE105</f>
        <v>44.3</v>
      </c>
      <c r="BF94" s="132">
        <f t="shared" ref="BF94:BF151" si="129">BC94-AZ94</f>
        <v>-4419.0000000000009</v>
      </c>
      <c r="BG94" s="131">
        <f t="shared" si="65"/>
        <v>25.724850827800651</v>
      </c>
      <c r="BH94" s="750">
        <f>BH95+BH99+BH100+BH102+BH103+BH104+BH105</f>
        <v>1206.5999999999999</v>
      </c>
      <c r="BI94" s="673">
        <f t="shared" ref="BI94:BI105" si="130">BC94-BH94</f>
        <v>323.90000000000009</v>
      </c>
      <c r="BJ94" s="171">
        <f t="shared" ref="BJ94:BJ106" si="131">IF(BH94&lt;&gt;0,IF(BC94/BH94*100&lt;0,"&lt;0",IF(BC94/BH94*100&gt;200,"&gt;200",BC94/BH94*100))," ")</f>
        <v>126.84402453174211</v>
      </c>
      <c r="BL94" s="823">
        <f t="shared" si="95"/>
        <v>6</v>
      </c>
      <c r="BM94" s="823">
        <f t="shared" si="96"/>
        <v>3.8</v>
      </c>
      <c r="BN94" s="767">
        <v>2.5</v>
      </c>
      <c r="BO94" s="764">
        <v>0</v>
      </c>
      <c r="BP94" s="810">
        <v>1.3</v>
      </c>
      <c r="BQ94" s="810">
        <v>2.2000000000000002</v>
      </c>
    </row>
    <row r="95" spans="1:69" ht="25.5" customHeight="1" x14ac:dyDescent="0.25">
      <c r="A95" s="616" t="s">
        <v>211</v>
      </c>
      <c r="B95" s="617">
        <v>31</v>
      </c>
      <c r="C95" s="453">
        <f t="shared" si="111"/>
        <v>5831.5</v>
      </c>
      <c r="D95" s="453">
        <f t="shared" si="112"/>
        <v>7886.9000000000005</v>
      </c>
      <c r="E95" s="57">
        <f t="shared" si="113"/>
        <v>2357.6</v>
      </c>
      <c r="F95" s="57">
        <f t="shared" si="103"/>
        <v>1253.8</v>
      </c>
      <c r="G95" s="57">
        <f t="shared" si="104"/>
        <v>1103.8000000000002</v>
      </c>
      <c r="H95" s="57">
        <f t="shared" si="92"/>
        <v>-5529.3000000000011</v>
      </c>
      <c r="I95" s="57">
        <f t="shared" si="93"/>
        <v>29.892606727611604</v>
      </c>
      <c r="J95" s="838">
        <f t="shared" si="114"/>
        <v>1819.5</v>
      </c>
      <c r="K95" s="57">
        <f t="shared" si="119"/>
        <v>538.09999999999991</v>
      </c>
      <c r="L95" s="167">
        <f t="shared" si="120"/>
        <v>129.57405880736465</v>
      </c>
      <c r="M95" s="372">
        <f t="shared" si="126"/>
        <v>2979.5000000000005</v>
      </c>
      <c r="N95" s="372">
        <f t="shared" si="126"/>
        <v>3218.1000000000004</v>
      </c>
      <c r="O95" s="30">
        <f t="shared" si="116"/>
        <v>1318.3999999999999</v>
      </c>
      <c r="P95" s="30">
        <f t="shared" si="106"/>
        <v>258.49999999999983</v>
      </c>
      <c r="Q95" s="30">
        <f t="shared" si="97"/>
        <v>1059.9000000000001</v>
      </c>
      <c r="R95" s="30">
        <f t="shared" si="108"/>
        <v>-1899.7000000000005</v>
      </c>
      <c r="S95" s="30">
        <f t="shared" si="109"/>
        <v>40.968273204685985</v>
      </c>
      <c r="T95" s="838">
        <f t="shared" si="107"/>
        <v>1017.1</v>
      </c>
      <c r="U95" s="87">
        <f t="shared" si="90"/>
        <v>301.29999999999984</v>
      </c>
      <c r="V95" s="695">
        <f t="shared" si="91"/>
        <v>129.62343918985349</v>
      </c>
      <c r="W95" s="866">
        <v>2944.9</v>
      </c>
      <c r="X95" s="518">
        <v>3184.3</v>
      </c>
      <c r="Y95" s="30">
        <f t="shared" si="127"/>
        <v>1211.1000000000001</v>
      </c>
      <c r="Z95" s="945">
        <v>1973.2</v>
      </c>
      <c r="AA95" s="972">
        <v>1311.1</v>
      </c>
      <c r="AB95" s="372">
        <f t="shared" si="98"/>
        <v>251.19999999999982</v>
      </c>
      <c r="AC95" s="30">
        <v>1059.9000000000001</v>
      </c>
      <c r="AD95" s="30">
        <f t="shared" si="118"/>
        <v>-1873.2000000000003</v>
      </c>
      <c r="AE95" s="30">
        <f t="shared" si="117"/>
        <v>41.173884370191246</v>
      </c>
      <c r="AF95" s="910">
        <v>1013.2</v>
      </c>
      <c r="AG95" s="30">
        <f t="shared" si="121"/>
        <v>297.89999999999986</v>
      </c>
      <c r="AH95" s="206">
        <f t="shared" si="122"/>
        <v>129.40189498618238</v>
      </c>
      <c r="AI95" s="394">
        <v>16.8</v>
      </c>
      <c r="AJ95" s="30">
        <v>16</v>
      </c>
      <c r="AK95" s="30">
        <v>7</v>
      </c>
      <c r="AL95" s="30">
        <f>AK95-AJ95</f>
        <v>-9</v>
      </c>
      <c r="AM95" s="30">
        <f>IF(AJ95&lt;&gt;0,IF(AK95/AJ95*100&lt;0,"&lt;0",IF(AK95/AJ95*100&gt;200,"&gt;200",AK95/AJ95*100))," ")</f>
        <v>43.75</v>
      </c>
      <c r="AN95" s="800">
        <v>4</v>
      </c>
      <c r="AO95" s="30">
        <f>AK95-AN95</f>
        <v>3</v>
      </c>
      <c r="AP95" s="206">
        <f t="shared" si="124"/>
        <v>175</v>
      </c>
      <c r="AQ95" s="151">
        <v>17.8</v>
      </c>
      <c r="AR95" s="372">
        <v>17.8</v>
      </c>
      <c r="AS95" s="30">
        <v>0.3</v>
      </c>
      <c r="AT95" s="30">
        <f t="shared" si="128"/>
        <v>-17.5</v>
      </c>
      <c r="AU95" s="57">
        <f t="shared" si="125"/>
        <v>1.6853932584269662</v>
      </c>
      <c r="AV95" s="751">
        <v>-0.1</v>
      </c>
      <c r="AW95" s="30">
        <f>AS95-AV95</f>
        <v>0.4</v>
      </c>
      <c r="AX95" s="488" t="str">
        <f t="shared" si="123"/>
        <v>&lt;0</v>
      </c>
      <c r="AY95" s="546">
        <v>2852</v>
      </c>
      <c r="AZ95" s="385">
        <v>4668.8</v>
      </c>
      <c r="BA95" s="385">
        <f t="shared" si="94"/>
        <v>4271</v>
      </c>
      <c r="BB95" s="385">
        <v>397.8</v>
      </c>
      <c r="BC95" s="62">
        <v>1039.2</v>
      </c>
      <c r="BD95" s="62">
        <f t="shared" si="99"/>
        <v>995.30000000000007</v>
      </c>
      <c r="BE95" s="62">
        <v>43.9</v>
      </c>
      <c r="BF95" s="69">
        <f t="shared" si="129"/>
        <v>-3629.6000000000004</v>
      </c>
      <c r="BG95" s="62">
        <f t="shared" si="65"/>
        <v>22.258396161754625</v>
      </c>
      <c r="BH95" s="751">
        <v>802.4</v>
      </c>
      <c r="BI95" s="30">
        <f t="shared" si="130"/>
        <v>236.80000000000007</v>
      </c>
      <c r="BJ95" s="167">
        <f t="shared" si="131"/>
        <v>129.51146560319046</v>
      </c>
      <c r="BL95" s="823">
        <f t="shared" si="95"/>
        <v>3.9000000000000004</v>
      </c>
      <c r="BM95" s="823">
        <f t="shared" si="96"/>
        <v>3.7</v>
      </c>
      <c r="BN95" s="764">
        <v>2.5</v>
      </c>
      <c r="BO95" s="764"/>
      <c r="BP95" s="810">
        <v>1.2</v>
      </c>
      <c r="BQ95" s="810">
        <v>0.2</v>
      </c>
    </row>
    <row r="96" spans="1:69" ht="21.75" customHeight="1" x14ac:dyDescent="0.25">
      <c r="A96" s="618" t="s">
        <v>11</v>
      </c>
      <c r="B96" s="617"/>
      <c r="C96" s="575"/>
      <c r="D96" s="453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38"/>
      <c r="K96" s="57"/>
      <c r="L96" s="167"/>
      <c r="M96" s="546"/>
      <c r="N96" s="372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38"/>
      <c r="U96" s="87"/>
      <c r="V96" s="695" t="str">
        <f t="shared" si="91"/>
        <v xml:space="preserve"> </v>
      </c>
      <c r="W96" s="866"/>
      <c r="X96" s="518"/>
      <c r="Y96" s="30"/>
      <c r="Z96" s="945"/>
      <c r="AA96" s="972"/>
      <c r="AB96" s="372"/>
      <c r="AC96" s="30"/>
      <c r="AD96" s="30">
        <f t="shared" si="118"/>
        <v>0</v>
      </c>
      <c r="AE96" s="30" t="str">
        <f t="shared" si="117"/>
        <v xml:space="preserve"> </v>
      </c>
      <c r="AF96" s="910"/>
      <c r="AG96" s="30">
        <f t="shared" si="121"/>
        <v>0</v>
      </c>
      <c r="AH96" s="206" t="str">
        <f t="shared" si="122"/>
        <v xml:space="preserve"> </v>
      </c>
      <c r="AI96" s="394"/>
      <c r="AJ96" s="30"/>
      <c r="AK96" s="30"/>
      <c r="AL96" s="30"/>
      <c r="AM96" s="30"/>
      <c r="AN96" s="800"/>
      <c r="AO96" s="30">
        <f>AK96-AN96</f>
        <v>0</v>
      </c>
      <c r="AP96" s="206" t="str">
        <f t="shared" si="124"/>
        <v xml:space="preserve"> </v>
      </c>
      <c r="AQ96" s="151"/>
      <c r="AR96" s="379"/>
      <c r="AS96" s="36"/>
      <c r="AT96" s="30">
        <f t="shared" si="128"/>
        <v>0</v>
      </c>
      <c r="AU96" s="57"/>
      <c r="AV96" s="751"/>
      <c r="AW96" s="30">
        <f>AS96-AV96</f>
        <v>0</v>
      </c>
      <c r="AX96" s="488" t="str">
        <f t="shared" si="123"/>
        <v xml:space="preserve"> </v>
      </c>
      <c r="AY96" s="546"/>
      <c r="AZ96" s="385"/>
      <c r="BA96" s="385">
        <f t="shared" si="94"/>
        <v>0</v>
      </c>
      <c r="BB96" s="385"/>
      <c r="BC96" s="62"/>
      <c r="BD96" s="62"/>
      <c r="BE96" s="62"/>
      <c r="BF96" s="69"/>
      <c r="BG96" s="62"/>
      <c r="BH96" s="751"/>
      <c r="BI96" s="30">
        <f t="shared" si="130"/>
        <v>0</v>
      </c>
      <c r="BJ96" s="167" t="str">
        <f t="shared" si="131"/>
        <v xml:space="preserve"> </v>
      </c>
      <c r="BL96" s="823">
        <f t="shared" si="95"/>
        <v>0</v>
      </c>
      <c r="BM96" s="823">
        <f t="shared" si="96"/>
        <v>0</v>
      </c>
      <c r="BN96" s="810"/>
      <c r="BO96" s="810"/>
      <c r="BP96" s="810"/>
      <c r="BQ96" s="813"/>
    </row>
    <row r="97" spans="1:69" ht="25.5" customHeight="1" x14ac:dyDescent="0.25">
      <c r="A97" s="625" t="s">
        <v>231</v>
      </c>
      <c r="B97" s="620">
        <v>319</v>
      </c>
      <c r="C97" s="455">
        <f t="shared" ref="C97:C105" si="132">M97+AY97</f>
        <v>1899.8</v>
      </c>
      <c r="D97" s="455">
        <f t="shared" ref="D97:D105" si="133">N97+AZ97</f>
        <v>2613.9</v>
      </c>
      <c r="E97" s="115">
        <f t="shared" ref="E97:E105" si="134">O97+BC97</f>
        <v>976.4</v>
      </c>
      <c r="F97" s="115">
        <f t="shared" si="103"/>
        <v>247.29999999999993</v>
      </c>
      <c r="G97" s="115">
        <f t="shared" si="104"/>
        <v>729.1</v>
      </c>
      <c r="H97" s="115">
        <f t="shared" si="92"/>
        <v>-1637.5</v>
      </c>
      <c r="I97" s="115">
        <f t="shared" si="93"/>
        <v>37.354145147098208</v>
      </c>
      <c r="J97" s="839">
        <f t="shared" ref="J97:J105" si="135">T97+BH97</f>
        <v>888.2</v>
      </c>
      <c r="K97" s="115">
        <f t="shared" si="119"/>
        <v>88.199999999999932</v>
      </c>
      <c r="L97" s="168">
        <f t="shared" ref="L97:L128" si="136">IF(J97&lt;&gt;0,IF(E97/J97*100&lt;0,"&lt;0",IF(E97/J97*100&gt;200,"&gt;200",E97/J97*100))," ")</f>
        <v>109.93019590182391</v>
      </c>
      <c r="M97" s="379">
        <f t="shared" ref="M97:M105" si="137">W97+AI97+AQ97</f>
        <v>1648.6</v>
      </c>
      <c r="N97" s="379">
        <f t="shared" ref="N97:N105" si="138">X97+AJ97+AR97</f>
        <v>1650.8</v>
      </c>
      <c r="O97" s="36">
        <f>AA97+AK97+AS97</f>
        <v>780.8</v>
      </c>
      <c r="P97" s="36">
        <f t="shared" si="106"/>
        <v>60.199999999999932</v>
      </c>
      <c r="Q97" s="36">
        <f t="shared" si="97"/>
        <v>720.6</v>
      </c>
      <c r="R97" s="36">
        <f t="shared" si="108"/>
        <v>-870</v>
      </c>
      <c r="S97" s="36">
        <f t="shared" si="109"/>
        <v>47.298279622001452</v>
      </c>
      <c r="T97" s="839">
        <f t="shared" si="107"/>
        <v>734</v>
      </c>
      <c r="U97" s="116">
        <f t="shared" si="90"/>
        <v>46.799999999999955</v>
      </c>
      <c r="V97" s="695">
        <f t="shared" si="91"/>
        <v>106.37602179836512</v>
      </c>
      <c r="W97" s="877">
        <v>1648.1</v>
      </c>
      <c r="X97" s="534">
        <v>1648.8</v>
      </c>
      <c r="Y97" s="36">
        <f t="shared" si="127"/>
        <v>259.5</v>
      </c>
      <c r="Z97" s="955">
        <v>1389.3</v>
      </c>
      <c r="AA97" s="976">
        <v>780.8</v>
      </c>
      <c r="AB97" s="379">
        <f t="shared" si="98"/>
        <v>60.199999999999932</v>
      </c>
      <c r="AC97" s="36">
        <v>720.6</v>
      </c>
      <c r="AD97" s="36">
        <f t="shared" si="118"/>
        <v>-868</v>
      </c>
      <c r="AE97" s="36">
        <f t="shared" si="117"/>
        <v>47.355652595827266</v>
      </c>
      <c r="AF97" s="911">
        <v>733.9</v>
      </c>
      <c r="AG97" s="30">
        <f t="shared" si="121"/>
        <v>46.899999999999977</v>
      </c>
      <c r="AH97" s="206">
        <f t="shared" si="122"/>
        <v>106.39051641913066</v>
      </c>
      <c r="AI97" s="519">
        <v>0.5</v>
      </c>
      <c r="AJ97" s="36">
        <v>0.5</v>
      </c>
      <c r="AK97" s="36"/>
      <c r="AL97" s="36">
        <f t="shared" ref="AL97:AL131" si="139">AK97-AJ97</f>
        <v>-0.5</v>
      </c>
      <c r="AM97" s="36">
        <f t="shared" ref="AM97:AM131" si="140">IF(AJ97&lt;&gt;0,IF(AK97/AJ97*100&lt;0,"&lt;0",IF(AK97/AJ97*100&gt;200,"&gt;200",AK97/AJ97*100))," ")</f>
        <v>0</v>
      </c>
      <c r="AN97" s="800">
        <v>0.1</v>
      </c>
      <c r="AO97" s="30">
        <f>AK97-AN97</f>
        <v>-0.1</v>
      </c>
      <c r="AP97" s="206">
        <f t="shared" si="124"/>
        <v>0</v>
      </c>
      <c r="AQ97" s="151"/>
      <c r="AR97" s="379">
        <v>1.5</v>
      </c>
      <c r="AS97" s="36"/>
      <c r="AT97" s="30">
        <f t="shared" si="128"/>
        <v>-1.5</v>
      </c>
      <c r="AU97" s="57">
        <f t="shared" si="125"/>
        <v>0</v>
      </c>
      <c r="AV97" s="751"/>
      <c r="AW97" s="30">
        <f>AS97-AV97</f>
        <v>0</v>
      </c>
      <c r="AX97" s="488" t="str">
        <f t="shared" si="123"/>
        <v xml:space="preserve"> </v>
      </c>
      <c r="AY97" s="546">
        <v>251.2</v>
      </c>
      <c r="AZ97" s="385">
        <v>963.1</v>
      </c>
      <c r="BA97" s="385">
        <f t="shared" si="94"/>
        <v>945.80000000000007</v>
      </c>
      <c r="BB97" s="385">
        <v>17.3</v>
      </c>
      <c r="BC97" s="62">
        <v>195.6</v>
      </c>
      <c r="BD97" s="62">
        <f t="shared" ref="BD97:BD130" si="141">BC97-BE97</f>
        <v>187.1</v>
      </c>
      <c r="BE97" s="62">
        <v>8.5</v>
      </c>
      <c r="BF97" s="69">
        <f t="shared" si="129"/>
        <v>-767.5</v>
      </c>
      <c r="BG97" s="62">
        <f t="shared" si="65"/>
        <v>20.309417505970302</v>
      </c>
      <c r="BH97" s="751">
        <v>154.19999999999999</v>
      </c>
      <c r="BI97" s="30">
        <f t="shared" si="130"/>
        <v>41.400000000000006</v>
      </c>
      <c r="BJ97" s="167">
        <f t="shared" si="131"/>
        <v>126.84824902723737</v>
      </c>
      <c r="BL97" s="823">
        <f t="shared" si="95"/>
        <v>1.4</v>
      </c>
      <c r="BM97" s="823">
        <f t="shared" si="96"/>
        <v>1.4</v>
      </c>
      <c r="BN97" s="810">
        <v>1.4</v>
      </c>
      <c r="BO97" s="810"/>
      <c r="BP97" s="810"/>
      <c r="BQ97" s="810"/>
    </row>
    <row r="98" spans="1:69" ht="25.5" customHeight="1" x14ac:dyDescent="0.25">
      <c r="A98" s="616" t="s">
        <v>362</v>
      </c>
      <c r="B98" s="617" t="s">
        <v>361</v>
      </c>
      <c r="C98" s="453">
        <f t="shared" si="132"/>
        <v>2570.8999999999996</v>
      </c>
      <c r="D98" s="453">
        <f t="shared" si="133"/>
        <v>2714.4</v>
      </c>
      <c r="E98" s="57">
        <f t="shared" si="134"/>
        <v>1021.2</v>
      </c>
      <c r="F98" s="57">
        <f t="shared" si="103"/>
        <v>942.30000000000007</v>
      </c>
      <c r="G98" s="57">
        <f t="shared" si="104"/>
        <v>78.900000000000006</v>
      </c>
      <c r="H98" s="57">
        <f t="shared" si="92"/>
        <v>-1693.2</v>
      </c>
      <c r="I98" s="57">
        <f t="shared" si="93"/>
        <v>37.621573828470375</v>
      </c>
      <c r="J98" s="838">
        <f t="shared" si="135"/>
        <v>827.09999999999991</v>
      </c>
      <c r="K98" s="57">
        <f t="shared" si="119"/>
        <v>194.10000000000014</v>
      </c>
      <c r="L98" s="167">
        <f t="shared" si="136"/>
        <v>123.46753717809216</v>
      </c>
      <c r="M98" s="372">
        <f t="shared" si="137"/>
        <v>1038.5999999999999</v>
      </c>
      <c r="N98" s="372">
        <f t="shared" si="138"/>
        <v>1132.6000000000001</v>
      </c>
      <c r="O98" s="30">
        <f>AA98+AK98+AS98</f>
        <v>423.5</v>
      </c>
      <c r="P98" s="30">
        <f t="shared" si="106"/>
        <v>345</v>
      </c>
      <c r="Q98" s="30">
        <f t="shared" si="97"/>
        <v>78.5</v>
      </c>
      <c r="R98" s="30">
        <f t="shared" si="108"/>
        <v>-709.10000000000014</v>
      </c>
      <c r="S98" s="30">
        <f t="shared" si="109"/>
        <v>37.391841779975273</v>
      </c>
      <c r="T98" s="838">
        <f t="shared" si="107"/>
        <v>394.7</v>
      </c>
      <c r="U98" s="87">
        <f t="shared" si="90"/>
        <v>28.800000000000011</v>
      </c>
      <c r="V98" s="695">
        <f t="shared" si="91"/>
        <v>107.2966810235622</v>
      </c>
      <c r="W98" s="866">
        <f>W99+W100</f>
        <v>1032.3</v>
      </c>
      <c r="X98" s="518">
        <f>X99+X100</f>
        <v>1126.4000000000001</v>
      </c>
      <c r="Y98" s="30">
        <f t="shared" si="127"/>
        <v>884.80000000000007</v>
      </c>
      <c r="Z98" s="945">
        <f>Z99+Z100</f>
        <v>241.6</v>
      </c>
      <c r="AA98" s="972">
        <f>AA99+AA100</f>
        <v>421.7</v>
      </c>
      <c r="AB98" s="372">
        <f t="shared" si="98"/>
        <v>343.2</v>
      </c>
      <c r="AC98" s="30">
        <f>AC99+AC100</f>
        <v>78.5</v>
      </c>
      <c r="AD98" s="30">
        <f t="shared" si="118"/>
        <v>-704.7</v>
      </c>
      <c r="AE98" s="30">
        <f t="shared" si="117"/>
        <v>37.43785511363636</v>
      </c>
      <c r="AF98" s="910">
        <f>AF99+AF100</f>
        <v>355</v>
      </c>
      <c r="AG98" s="30">
        <f t="shared" si="121"/>
        <v>66.699999999999989</v>
      </c>
      <c r="AH98" s="206">
        <f t="shared" si="122"/>
        <v>118.78873239436621</v>
      </c>
      <c r="AI98" s="519">
        <f>AI99+AI100</f>
        <v>5.3</v>
      </c>
      <c r="AJ98" s="36">
        <f>AJ99+AJ100</f>
        <v>5.2</v>
      </c>
      <c r="AK98" s="36">
        <f>AK99+AK100</f>
        <v>1.3</v>
      </c>
      <c r="AL98" s="36">
        <f t="shared" si="139"/>
        <v>-3.9000000000000004</v>
      </c>
      <c r="AM98" s="36">
        <f t="shared" si="140"/>
        <v>25</v>
      </c>
      <c r="AN98" s="800">
        <f>AN99+AN100</f>
        <v>1.2</v>
      </c>
      <c r="AO98" s="30">
        <f>AK98-AN98</f>
        <v>0.10000000000000009</v>
      </c>
      <c r="AP98" s="206">
        <f t="shared" si="124"/>
        <v>108.33333333333334</v>
      </c>
      <c r="AQ98" s="151">
        <f>AQ99+AQ100</f>
        <v>1</v>
      </c>
      <c r="AR98" s="151">
        <f>AR99+AR100</f>
        <v>1</v>
      </c>
      <c r="AS98" s="151">
        <f>AS99+AS100</f>
        <v>0.5</v>
      </c>
      <c r="AT98" s="30">
        <f t="shared" si="128"/>
        <v>-0.5</v>
      </c>
      <c r="AU98" s="57">
        <f t="shared" si="125"/>
        <v>50</v>
      </c>
      <c r="AV98" s="751">
        <f>AV99+AV100</f>
        <v>38.5</v>
      </c>
      <c r="AW98" s="30">
        <f>AS98-AV98</f>
        <v>-38</v>
      </c>
      <c r="AX98" s="488">
        <f t="shared" si="123"/>
        <v>1.2987012987012987</v>
      </c>
      <c r="AY98" s="546">
        <f>AY99+AY100</f>
        <v>1532.3</v>
      </c>
      <c r="AZ98" s="546">
        <f>AZ99+AZ100</f>
        <v>1581.8</v>
      </c>
      <c r="BA98" s="546">
        <f t="shared" si="94"/>
        <v>1579.1</v>
      </c>
      <c r="BB98" s="546">
        <f>BB99+BB100</f>
        <v>2.7</v>
      </c>
      <c r="BC98" s="546">
        <f>BC99+BC100</f>
        <v>597.70000000000005</v>
      </c>
      <c r="BD98" s="62">
        <f t="shared" si="141"/>
        <v>597.30000000000007</v>
      </c>
      <c r="BE98" s="62">
        <f>BE99+BE100</f>
        <v>0.4</v>
      </c>
      <c r="BF98" s="69">
        <f t="shared" si="129"/>
        <v>-984.09999999999991</v>
      </c>
      <c r="BG98" s="62">
        <f t="shared" si="65"/>
        <v>37.786066506511574</v>
      </c>
      <c r="BH98" s="751">
        <f>BH99+BH100</f>
        <v>432.4</v>
      </c>
      <c r="BI98" s="30">
        <f t="shared" si="130"/>
        <v>165.30000000000007</v>
      </c>
      <c r="BJ98" s="167">
        <f t="shared" si="131"/>
        <v>138.22849213691029</v>
      </c>
      <c r="BL98" s="823"/>
      <c r="BM98" s="823"/>
      <c r="BN98" s="810"/>
      <c r="BO98" s="810"/>
      <c r="BP98" s="810"/>
      <c r="BQ98" s="810"/>
    </row>
    <row r="99" spans="1:69" ht="25.5" customHeight="1" x14ac:dyDescent="0.25">
      <c r="A99" s="616" t="s">
        <v>212</v>
      </c>
      <c r="B99" s="617">
        <v>32</v>
      </c>
      <c r="C99" s="453">
        <f t="shared" si="132"/>
        <v>12.5</v>
      </c>
      <c r="D99" s="453">
        <f t="shared" si="133"/>
        <v>12.5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-12.5</v>
      </c>
      <c r="I99" s="57">
        <f t="shared" si="93"/>
        <v>0</v>
      </c>
      <c r="J99" s="838">
        <f t="shared" si="135"/>
        <v>0</v>
      </c>
      <c r="K99" s="57">
        <f t="shared" si="119"/>
        <v>0</v>
      </c>
      <c r="L99" s="167" t="str">
        <f t="shared" si="136"/>
        <v xml:space="preserve"> </v>
      </c>
      <c r="M99" s="372">
        <f t="shared" si="137"/>
        <v>12.5</v>
      </c>
      <c r="N99" s="372">
        <f t="shared" si="138"/>
        <v>12.5</v>
      </c>
      <c r="O99" s="30">
        <f t="shared" ref="O99:O105" si="142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-12.5</v>
      </c>
      <c r="S99" s="30">
        <f t="shared" si="109"/>
        <v>0</v>
      </c>
      <c r="T99" s="838">
        <f t="shared" si="107"/>
        <v>0</v>
      </c>
      <c r="U99" s="87">
        <f t="shared" si="90"/>
        <v>0</v>
      </c>
      <c r="V99" s="695" t="str">
        <f t="shared" si="91"/>
        <v xml:space="preserve"> </v>
      </c>
      <c r="W99" s="863">
        <v>12.5</v>
      </c>
      <c r="X99" s="394">
        <v>12.5</v>
      </c>
      <c r="Y99" s="30">
        <f t="shared" si="127"/>
        <v>12.5</v>
      </c>
      <c r="Z99" s="565"/>
      <c r="AA99" s="972"/>
      <c r="AB99" s="372">
        <f t="shared" si="98"/>
        <v>0</v>
      </c>
      <c r="AC99" s="30"/>
      <c r="AD99" s="30">
        <f t="shared" si="118"/>
        <v>-12.5</v>
      </c>
      <c r="AE99" s="30">
        <f t="shared" si="117"/>
        <v>0</v>
      </c>
      <c r="AF99" s="910"/>
      <c r="AG99" s="30">
        <f t="shared" si="121"/>
        <v>0</v>
      </c>
      <c r="AH99" s="206" t="str">
        <f t="shared" si="122"/>
        <v xml:space="preserve"> </v>
      </c>
      <c r="AI99" s="519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800"/>
      <c r="AO99" s="30">
        <f t="shared" ref="AO99:AO131" si="143">AK99-AN99</f>
        <v>0</v>
      </c>
      <c r="AP99" s="206" t="str">
        <f t="shared" si="124"/>
        <v xml:space="preserve"> </v>
      </c>
      <c r="AQ99" s="151"/>
      <c r="AR99" s="379"/>
      <c r="AS99" s="36"/>
      <c r="AT99" s="30">
        <f t="shared" si="128"/>
        <v>0</v>
      </c>
      <c r="AU99" s="57" t="str">
        <f t="shared" si="125"/>
        <v xml:space="preserve"> </v>
      </c>
      <c r="AV99" s="751"/>
      <c r="AW99" s="30">
        <f t="shared" ref="AW99:AW131" si="144">AS99-AV99</f>
        <v>0</v>
      </c>
      <c r="AX99" s="488" t="str">
        <f t="shared" si="123"/>
        <v xml:space="preserve"> </v>
      </c>
      <c r="AY99" s="546"/>
      <c r="AZ99" s="385"/>
      <c r="BA99" s="385">
        <f t="shared" si="94"/>
        <v>0</v>
      </c>
      <c r="BB99" s="385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51"/>
      <c r="BI99" s="30">
        <f t="shared" si="130"/>
        <v>0</v>
      </c>
      <c r="BJ99" s="167" t="str">
        <f t="shared" si="131"/>
        <v xml:space="preserve"> </v>
      </c>
      <c r="BL99" s="823">
        <f t="shared" si="95"/>
        <v>0</v>
      </c>
      <c r="BM99" s="823">
        <f t="shared" si="96"/>
        <v>0</v>
      </c>
      <c r="BN99" s="810"/>
      <c r="BO99" s="810"/>
      <c r="BP99" s="810"/>
      <c r="BQ99" s="810"/>
    </row>
    <row r="100" spans="1:69" ht="25.5" customHeight="1" x14ac:dyDescent="0.25">
      <c r="A100" s="616" t="s">
        <v>213</v>
      </c>
      <c r="B100" s="617">
        <v>33</v>
      </c>
      <c r="C100" s="453">
        <f t="shared" si="132"/>
        <v>2558.3999999999996</v>
      </c>
      <c r="D100" s="453">
        <f t="shared" si="133"/>
        <v>2701.9</v>
      </c>
      <c r="E100" s="57">
        <f t="shared" si="134"/>
        <v>1021.2</v>
      </c>
      <c r="F100" s="57">
        <f t="shared" si="103"/>
        <v>942.30000000000007</v>
      </c>
      <c r="G100" s="57">
        <f t="shared" si="104"/>
        <v>78.900000000000006</v>
      </c>
      <c r="H100" s="57">
        <f t="shared" si="92"/>
        <v>-1680.7</v>
      </c>
      <c r="I100" s="57">
        <f t="shared" si="93"/>
        <v>37.795625300714313</v>
      </c>
      <c r="J100" s="838">
        <f t="shared" si="135"/>
        <v>827.09999999999991</v>
      </c>
      <c r="K100" s="57">
        <f t="shared" si="119"/>
        <v>194.10000000000014</v>
      </c>
      <c r="L100" s="167">
        <f t="shared" si="136"/>
        <v>123.46753717809216</v>
      </c>
      <c r="M100" s="372">
        <f t="shared" si="137"/>
        <v>1026.0999999999999</v>
      </c>
      <c r="N100" s="372">
        <f t="shared" si="138"/>
        <v>1120.1000000000001</v>
      </c>
      <c r="O100" s="30">
        <f t="shared" si="142"/>
        <v>423.5</v>
      </c>
      <c r="P100" s="30">
        <f t="shared" si="106"/>
        <v>345</v>
      </c>
      <c r="Q100" s="30">
        <f t="shared" si="97"/>
        <v>78.5</v>
      </c>
      <c r="R100" s="30">
        <f t="shared" si="108"/>
        <v>-696.60000000000014</v>
      </c>
      <c r="S100" s="30">
        <f t="shared" si="109"/>
        <v>37.809124185340593</v>
      </c>
      <c r="T100" s="838">
        <f t="shared" ref="T100:T131" si="145">AF100+AN100+AV100</f>
        <v>394.7</v>
      </c>
      <c r="U100" s="87">
        <f t="shared" ref="U100:U131" si="146">O100-T100</f>
        <v>28.800000000000011</v>
      </c>
      <c r="V100" s="695">
        <f t="shared" ref="V100:V131" si="147">IF(T100&lt;&gt;0,IF(O100/T100*100&lt;0,"&lt;0",IF(O100/T100*100&gt;200,"&gt;200",O100/T100*100))," ")</f>
        <v>107.2966810235622</v>
      </c>
      <c r="W100" s="866">
        <v>1019.8</v>
      </c>
      <c r="X100" s="518">
        <v>1113.9000000000001</v>
      </c>
      <c r="Y100" s="30">
        <f t="shared" si="127"/>
        <v>872.30000000000007</v>
      </c>
      <c r="Z100" s="945">
        <v>241.6</v>
      </c>
      <c r="AA100" s="972">
        <v>421.7</v>
      </c>
      <c r="AB100" s="372">
        <f t="shared" si="98"/>
        <v>343.2</v>
      </c>
      <c r="AC100" s="30">
        <v>78.5</v>
      </c>
      <c r="AD100" s="30">
        <f t="shared" si="118"/>
        <v>-692.2</v>
      </c>
      <c r="AE100" s="30">
        <f t="shared" si="117"/>
        <v>37.857976479037617</v>
      </c>
      <c r="AF100" s="910">
        <v>355</v>
      </c>
      <c r="AG100" s="30">
        <f t="shared" ref="AG100:AG131" si="148">AA100-AF100</f>
        <v>66.699999999999989</v>
      </c>
      <c r="AH100" s="206">
        <f t="shared" si="122"/>
        <v>118.78873239436621</v>
      </c>
      <c r="AI100" s="394">
        <v>5.3</v>
      </c>
      <c r="AJ100" s="30">
        <v>5.2</v>
      </c>
      <c r="AK100" s="30">
        <v>1.3</v>
      </c>
      <c r="AL100" s="30">
        <f t="shared" si="139"/>
        <v>-3.9000000000000004</v>
      </c>
      <c r="AM100" s="30">
        <f t="shared" si="140"/>
        <v>25</v>
      </c>
      <c r="AN100" s="800">
        <v>1.2</v>
      </c>
      <c r="AO100" s="30">
        <f t="shared" si="143"/>
        <v>0.10000000000000009</v>
      </c>
      <c r="AP100" s="206">
        <f t="shared" si="124"/>
        <v>108.33333333333334</v>
      </c>
      <c r="AQ100" s="151">
        <v>1</v>
      </c>
      <c r="AR100" s="372">
        <v>1</v>
      </c>
      <c r="AS100" s="30">
        <v>0.5</v>
      </c>
      <c r="AT100" s="30">
        <f t="shared" si="128"/>
        <v>-0.5</v>
      </c>
      <c r="AU100" s="57">
        <f t="shared" si="125"/>
        <v>50</v>
      </c>
      <c r="AV100" s="751">
        <v>38.5</v>
      </c>
      <c r="AW100" s="30">
        <f t="shared" si="144"/>
        <v>-38</v>
      </c>
      <c r="AX100" s="488">
        <f t="shared" si="123"/>
        <v>1.2987012987012987</v>
      </c>
      <c r="AY100" s="546">
        <v>1532.3</v>
      </c>
      <c r="AZ100" s="385">
        <v>1581.8</v>
      </c>
      <c r="BA100" s="385">
        <f t="shared" si="94"/>
        <v>1579.1</v>
      </c>
      <c r="BB100" s="385">
        <v>2.7</v>
      </c>
      <c r="BC100" s="62">
        <v>597.70000000000005</v>
      </c>
      <c r="BD100" s="62">
        <f t="shared" si="141"/>
        <v>597.30000000000007</v>
      </c>
      <c r="BE100" s="62">
        <v>0.4</v>
      </c>
      <c r="BF100" s="69">
        <f t="shared" si="129"/>
        <v>-984.09999999999991</v>
      </c>
      <c r="BG100" s="62">
        <f t="shared" si="65"/>
        <v>37.786066506511574</v>
      </c>
      <c r="BH100" s="751">
        <v>432.4</v>
      </c>
      <c r="BI100" s="30">
        <f t="shared" si="130"/>
        <v>165.30000000000007</v>
      </c>
      <c r="BJ100" s="167">
        <f t="shared" si="131"/>
        <v>138.22849213691029</v>
      </c>
      <c r="BL100" s="823">
        <f t="shared" si="95"/>
        <v>3.3000000000000003</v>
      </c>
      <c r="BM100" s="823">
        <f t="shared" si="96"/>
        <v>0.1</v>
      </c>
      <c r="BN100" s="810"/>
      <c r="BO100" s="810"/>
      <c r="BP100" s="810">
        <v>0.1</v>
      </c>
      <c r="BQ100" s="810">
        <v>3.2</v>
      </c>
    </row>
    <row r="101" spans="1:69" ht="32.25" customHeight="1" x14ac:dyDescent="0.25">
      <c r="A101" s="616" t="s">
        <v>276</v>
      </c>
      <c r="B101" s="626" t="s">
        <v>363</v>
      </c>
      <c r="C101" s="453">
        <f t="shared" si="132"/>
        <v>-253.49999999999997</v>
      </c>
      <c r="D101" s="453">
        <f t="shared" si="133"/>
        <v>-284.99999999999994</v>
      </c>
      <c r="E101" s="57">
        <f t="shared" si="134"/>
        <v>-101.2</v>
      </c>
      <c r="F101" s="57">
        <f t="shared" si="103"/>
        <v>-101.2</v>
      </c>
      <c r="G101" s="57">
        <f t="shared" si="104"/>
        <v>0</v>
      </c>
      <c r="H101" s="57">
        <f t="shared" si="92"/>
        <v>183.79999999999995</v>
      </c>
      <c r="I101" s="57">
        <f t="shared" si="93"/>
        <v>35.508771929824569</v>
      </c>
      <c r="J101" s="838">
        <f t="shared" si="135"/>
        <v>-26.099999999999998</v>
      </c>
      <c r="K101" s="57">
        <f t="shared" si="119"/>
        <v>-75.100000000000009</v>
      </c>
      <c r="L101" s="167" t="str">
        <f t="shared" si="136"/>
        <v>&gt;200</v>
      </c>
      <c r="M101" s="372">
        <f t="shared" si="137"/>
        <v>14.900000000000002</v>
      </c>
      <c r="N101" s="372">
        <f t="shared" si="138"/>
        <v>16.099999999999998</v>
      </c>
      <c r="O101" s="30">
        <f t="shared" si="142"/>
        <v>5.2</v>
      </c>
      <c r="P101" s="30">
        <f t="shared" si="106"/>
        <v>5.2</v>
      </c>
      <c r="Q101" s="30">
        <f t="shared" si="97"/>
        <v>0</v>
      </c>
      <c r="R101" s="30">
        <f t="shared" si="108"/>
        <v>-10.899999999999999</v>
      </c>
      <c r="S101" s="30">
        <f t="shared" si="109"/>
        <v>32.298136645962735</v>
      </c>
      <c r="T101" s="838">
        <f t="shared" si="145"/>
        <v>2.1000000000000005</v>
      </c>
      <c r="U101" s="87">
        <f t="shared" si="146"/>
        <v>3.0999999999999996</v>
      </c>
      <c r="V101" s="695" t="str">
        <f t="shared" si="147"/>
        <v>&gt;200</v>
      </c>
      <c r="W101" s="866">
        <f>W102+W103+W104+W105</f>
        <v>13.900000000000002</v>
      </c>
      <c r="X101" s="518">
        <f>X102+X103+X104+X105</f>
        <v>14.899999999999999</v>
      </c>
      <c r="Y101" s="30">
        <f t="shared" si="127"/>
        <v>14.899999999999999</v>
      </c>
      <c r="Z101" s="945">
        <f>Z102+Z103+Z104+Z105</f>
        <v>0</v>
      </c>
      <c r="AA101" s="972">
        <f>AA102+AA103+AA104+AA105</f>
        <v>4.8</v>
      </c>
      <c r="AB101" s="372">
        <f t="shared" si="98"/>
        <v>4.8</v>
      </c>
      <c r="AC101" s="30">
        <f>AC102+AC103+AC104+AC105</f>
        <v>0</v>
      </c>
      <c r="AD101" s="30">
        <f t="shared" si="118"/>
        <v>-10.099999999999998</v>
      </c>
      <c r="AE101" s="30">
        <f t="shared" si="117"/>
        <v>32.214765100671144</v>
      </c>
      <c r="AF101" s="910">
        <f>AF102+AF103+AF104+AF105</f>
        <v>1.9000000000000004</v>
      </c>
      <c r="AG101" s="30">
        <f t="shared" si="148"/>
        <v>2.8999999999999995</v>
      </c>
      <c r="AH101" s="206" t="str">
        <f t="shared" si="122"/>
        <v>&gt;200</v>
      </c>
      <c r="AI101" s="565">
        <f>AI102+AI103+AI104+AI105</f>
        <v>1</v>
      </c>
      <c r="AJ101" s="30">
        <f>AJ102+AJ103+AJ104+AJ105</f>
        <v>1.2</v>
      </c>
      <c r="AK101" s="30">
        <f>AK102+AK103+AK104+AK105</f>
        <v>0.4</v>
      </c>
      <c r="AL101" s="30">
        <f t="shared" si="139"/>
        <v>-0.79999999999999993</v>
      </c>
      <c r="AM101" s="30">
        <f t="shared" si="140"/>
        <v>33.333333333333336</v>
      </c>
      <c r="AN101" s="800">
        <f>AN102+AN103+AN104+AN105</f>
        <v>0.2</v>
      </c>
      <c r="AO101" s="30">
        <f t="shared" si="143"/>
        <v>0.2</v>
      </c>
      <c r="AP101" s="206">
        <f t="shared" si="124"/>
        <v>200</v>
      </c>
      <c r="AQ101" s="372">
        <f>AQ102+AQ103+AQ104+AQ105</f>
        <v>0</v>
      </c>
      <c r="AR101" s="379">
        <f>AR102+AR103+AR104+AR105</f>
        <v>0</v>
      </c>
      <c r="AS101" s="379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51"/>
      <c r="AW101" s="56"/>
      <c r="AX101" s="488"/>
      <c r="AY101" s="569">
        <f>AY102+AY103+AY104+AY105</f>
        <v>-268.39999999999998</v>
      </c>
      <c r="AZ101" s="569">
        <f>AZ102+AZ103+AZ104+AZ105</f>
        <v>-301.09999999999997</v>
      </c>
      <c r="BA101" s="569">
        <f t="shared" si="94"/>
        <v>-301.09999999999997</v>
      </c>
      <c r="BB101" s="569">
        <f>BB102+BB103+BB104+BB105</f>
        <v>0</v>
      </c>
      <c r="BC101" s="569">
        <f>BC102+BC103+BC104+BC105</f>
        <v>-106.4</v>
      </c>
      <c r="BD101" s="62">
        <f t="shared" si="141"/>
        <v>-106.4</v>
      </c>
      <c r="BE101" s="62">
        <f>BE102+BE103+BE104+BE105</f>
        <v>0</v>
      </c>
      <c r="BF101" s="69">
        <f t="shared" si="129"/>
        <v>194.69999999999996</v>
      </c>
      <c r="BG101" s="62">
        <f t="shared" si="65"/>
        <v>35.337097309863843</v>
      </c>
      <c r="BH101" s="751">
        <f>BH102+BH103+BH104+BH105</f>
        <v>-28.2</v>
      </c>
      <c r="BI101" s="30">
        <f t="shared" si="130"/>
        <v>-78.2</v>
      </c>
      <c r="BJ101" s="167" t="str">
        <f t="shared" si="131"/>
        <v>&gt;200</v>
      </c>
      <c r="BL101" s="823">
        <f t="shared" si="95"/>
        <v>-1.2</v>
      </c>
      <c r="BM101" s="823">
        <f t="shared" si="96"/>
        <v>0</v>
      </c>
      <c r="BN101" s="810">
        <v>0</v>
      </c>
      <c r="BO101" s="810"/>
      <c r="BP101" s="810"/>
      <c r="BQ101" s="810">
        <v>-1.2</v>
      </c>
    </row>
    <row r="102" spans="1:69" ht="36" customHeight="1" x14ac:dyDescent="0.25">
      <c r="A102" s="596" t="s">
        <v>214</v>
      </c>
      <c r="B102" s="617">
        <v>34</v>
      </c>
      <c r="C102" s="456">
        <f t="shared" si="132"/>
        <v>-4.2</v>
      </c>
      <c r="D102" s="456">
        <f t="shared" si="133"/>
        <v>-4.2</v>
      </c>
      <c r="E102" s="57">
        <f t="shared" si="134"/>
        <v>-1.5</v>
      </c>
      <c r="F102" s="57">
        <f t="shared" si="103"/>
        <v>-1.5</v>
      </c>
      <c r="G102" s="57">
        <f t="shared" si="104"/>
        <v>0</v>
      </c>
      <c r="H102" s="57">
        <f t="shared" si="92"/>
        <v>2.7</v>
      </c>
      <c r="I102" s="57">
        <f t="shared" si="93"/>
        <v>35.714285714285715</v>
      </c>
      <c r="J102" s="838">
        <f t="shared" si="135"/>
        <v>-3.3</v>
      </c>
      <c r="K102" s="57">
        <f t="shared" si="119"/>
        <v>1.7999999999999998</v>
      </c>
      <c r="L102" s="167">
        <f t="shared" si="136"/>
        <v>45.45454545454546</v>
      </c>
      <c r="M102" s="372">
        <f t="shared" si="137"/>
        <v>-4.2</v>
      </c>
      <c r="N102" s="372">
        <f t="shared" si="138"/>
        <v>-4.2</v>
      </c>
      <c r="O102" s="30">
        <f t="shared" si="142"/>
        <v>-1.5</v>
      </c>
      <c r="P102" s="30">
        <f t="shared" si="106"/>
        <v>-1.5</v>
      </c>
      <c r="Q102" s="30">
        <f t="shared" si="97"/>
        <v>0</v>
      </c>
      <c r="R102" s="30">
        <f t="shared" si="108"/>
        <v>2.7</v>
      </c>
      <c r="S102" s="30">
        <f t="shared" si="109"/>
        <v>35.714285714285715</v>
      </c>
      <c r="T102" s="838">
        <f t="shared" si="145"/>
        <v>-3.3</v>
      </c>
      <c r="U102" s="77">
        <f t="shared" si="146"/>
        <v>1.7999999999999998</v>
      </c>
      <c r="V102" s="695">
        <f t="shared" si="147"/>
        <v>45.45454545454546</v>
      </c>
      <c r="W102" s="866">
        <v>-4.2</v>
      </c>
      <c r="X102" s="518">
        <v>-4.2</v>
      </c>
      <c r="Y102" s="30">
        <f t="shared" si="127"/>
        <v>-4.2</v>
      </c>
      <c r="Z102" s="945"/>
      <c r="AA102" s="972">
        <v>-1.5</v>
      </c>
      <c r="AB102" s="372">
        <f t="shared" si="98"/>
        <v>-1.5</v>
      </c>
      <c r="AC102" s="30"/>
      <c r="AD102" s="30">
        <f t="shared" si="118"/>
        <v>2.7</v>
      </c>
      <c r="AE102" s="30">
        <f t="shared" si="117"/>
        <v>35.714285714285715</v>
      </c>
      <c r="AF102" s="910">
        <v>-3.3</v>
      </c>
      <c r="AG102" s="30">
        <f t="shared" si="148"/>
        <v>1.7999999999999998</v>
      </c>
      <c r="AH102" s="206">
        <f t="shared" si="122"/>
        <v>45.45454545454546</v>
      </c>
      <c r="AI102" s="394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800"/>
      <c r="AO102" s="30">
        <f t="shared" si="143"/>
        <v>0</v>
      </c>
      <c r="AP102" s="206" t="str">
        <f t="shared" si="124"/>
        <v xml:space="preserve"> </v>
      </c>
      <c r="AQ102" s="151"/>
      <c r="AR102" s="379"/>
      <c r="AS102" s="36"/>
      <c r="AT102" s="36">
        <f t="shared" ref="AT102:AT131" si="149">AS102-AR102</f>
        <v>0</v>
      </c>
      <c r="AU102" s="31" t="str">
        <f t="shared" si="125"/>
        <v xml:space="preserve"> </v>
      </c>
      <c r="AV102" s="751"/>
      <c r="AW102" s="56">
        <f t="shared" si="144"/>
        <v>0</v>
      </c>
      <c r="AX102" s="477" t="str">
        <f t="shared" si="123"/>
        <v xml:space="preserve"> </v>
      </c>
      <c r="AY102" s="538"/>
      <c r="AZ102" s="385"/>
      <c r="BA102" s="385">
        <f t="shared" si="94"/>
        <v>0</v>
      </c>
      <c r="BB102" s="385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51"/>
      <c r="BI102" s="30">
        <f t="shared" si="130"/>
        <v>0</v>
      </c>
      <c r="BJ102" s="167" t="str">
        <f t="shared" si="131"/>
        <v xml:space="preserve"> </v>
      </c>
      <c r="BL102" s="823">
        <f t="shared" si="95"/>
        <v>0</v>
      </c>
      <c r="BM102" s="823">
        <f t="shared" si="96"/>
        <v>0</v>
      </c>
      <c r="BN102" s="810"/>
      <c r="BO102" s="810"/>
      <c r="BP102" s="810"/>
      <c r="BQ102" s="810"/>
    </row>
    <row r="103" spans="1:69" ht="25.5" customHeight="1" x14ac:dyDescent="0.25">
      <c r="A103" s="616" t="s">
        <v>215</v>
      </c>
      <c r="B103" s="617">
        <v>35</v>
      </c>
      <c r="C103" s="453">
        <f t="shared" si="132"/>
        <v>19.100000000000001</v>
      </c>
      <c r="D103" s="453">
        <f t="shared" si="133"/>
        <v>20.2</v>
      </c>
      <c r="E103" s="57">
        <f t="shared" si="134"/>
        <v>6.7</v>
      </c>
      <c r="F103" s="57">
        <f t="shared" si="103"/>
        <v>6.7</v>
      </c>
      <c r="G103" s="57">
        <f t="shared" si="104"/>
        <v>0</v>
      </c>
      <c r="H103" s="57">
        <f t="shared" si="92"/>
        <v>-13.5</v>
      </c>
      <c r="I103" s="57">
        <f t="shared" si="93"/>
        <v>33.168316831683171</v>
      </c>
      <c r="J103" s="838">
        <f t="shared" si="135"/>
        <v>5.4</v>
      </c>
      <c r="K103" s="57">
        <f t="shared" si="119"/>
        <v>1.2999999999999998</v>
      </c>
      <c r="L103" s="167">
        <f t="shared" si="136"/>
        <v>124.07407407407408</v>
      </c>
      <c r="M103" s="372">
        <f t="shared" si="137"/>
        <v>19.100000000000001</v>
      </c>
      <c r="N103" s="372">
        <f t="shared" si="138"/>
        <v>20.099999999999998</v>
      </c>
      <c r="O103" s="30">
        <f t="shared" si="142"/>
        <v>6.7</v>
      </c>
      <c r="P103" s="30">
        <f t="shared" si="106"/>
        <v>6.7</v>
      </c>
      <c r="Q103" s="30">
        <f t="shared" si="97"/>
        <v>0</v>
      </c>
      <c r="R103" s="30">
        <f t="shared" si="108"/>
        <v>-13.399999999999999</v>
      </c>
      <c r="S103" s="30">
        <f t="shared" si="109"/>
        <v>33.333333333333336</v>
      </c>
      <c r="T103" s="838">
        <f t="shared" si="145"/>
        <v>5.4</v>
      </c>
      <c r="U103" s="87">
        <f t="shared" si="146"/>
        <v>1.2999999999999998</v>
      </c>
      <c r="V103" s="695">
        <f t="shared" si="147"/>
        <v>124.07407407407408</v>
      </c>
      <c r="W103" s="866">
        <v>18.100000000000001</v>
      </c>
      <c r="X103" s="518">
        <v>18.899999999999999</v>
      </c>
      <c r="Y103" s="30">
        <f t="shared" si="127"/>
        <v>18.899999999999999</v>
      </c>
      <c r="Z103" s="945"/>
      <c r="AA103" s="972">
        <v>6.3</v>
      </c>
      <c r="AB103" s="372">
        <f t="shared" si="98"/>
        <v>6.3</v>
      </c>
      <c r="AC103" s="30"/>
      <c r="AD103" s="30">
        <f t="shared" si="118"/>
        <v>-12.599999999999998</v>
      </c>
      <c r="AE103" s="30">
        <f t="shared" si="117"/>
        <v>33.333333333333336</v>
      </c>
      <c r="AF103" s="910">
        <v>5.2</v>
      </c>
      <c r="AG103" s="30">
        <f t="shared" si="148"/>
        <v>1.0999999999999996</v>
      </c>
      <c r="AH103" s="206">
        <f t="shared" si="122"/>
        <v>121.15384615384615</v>
      </c>
      <c r="AI103" s="394">
        <v>1</v>
      </c>
      <c r="AJ103" s="30">
        <v>1.2</v>
      </c>
      <c r="AK103" s="30">
        <v>0.4</v>
      </c>
      <c r="AL103" s="30">
        <f t="shared" si="139"/>
        <v>-0.79999999999999993</v>
      </c>
      <c r="AM103" s="30">
        <f t="shared" si="140"/>
        <v>33.333333333333336</v>
      </c>
      <c r="AN103" s="800">
        <v>0.2</v>
      </c>
      <c r="AO103" s="30">
        <f t="shared" si="143"/>
        <v>0.2</v>
      </c>
      <c r="AP103" s="206">
        <f t="shared" si="124"/>
        <v>200</v>
      </c>
      <c r="AQ103" s="151"/>
      <c r="AR103" s="379"/>
      <c r="AS103" s="36"/>
      <c r="AT103" s="36">
        <f t="shared" si="149"/>
        <v>0</v>
      </c>
      <c r="AU103" s="57" t="str">
        <f t="shared" si="125"/>
        <v xml:space="preserve"> </v>
      </c>
      <c r="AV103" s="751"/>
      <c r="AW103" s="56">
        <f t="shared" si="144"/>
        <v>0</v>
      </c>
      <c r="AX103" s="488" t="str">
        <f t="shared" si="123"/>
        <v xml:space="preserve"> </v>
      </c>
      <c r="AY103" s="546"/>
      <c r="AZ103" s="385">
        <v>0.1</v>
      </c>
      <c r="BA103" s="385">
        <f t="shared" si="94"/>
        <v>0.1</v>
      </c>
      <c r="BB103" s="385"/>
      <c r="BC103" s="62"/>
      <c r="BD103" s="62">
        <f t="shared" si="141"/>
        <v>0</v>
      </c>
      <c r="BE103" s="62"/>
      <c r="BF103" s="69">
        <f t="shared" si="129"/>
        <v>-0.1</v>
      </c>
      <c r="BG103" s="62">
        <f t="shared" si="65"/>
        <v>0</v>
      </c>
      <c r="BH103" s="751"/>
      <c r="BI103" s="30">
        <f t="shared" si="130"/>
        <v>0</v>
      </c>
      <c r="BJ103" s="167" t="str">
        <f t="shared" si="131"/>
        <v xml:space="preserve"> </v>
      </c>
      <c r="BL103" s="823">
        <f t="shared" si="95"/>
        <v>0</v>
      </c>
      <c r="BM103" s="823">
        <f t="shared" si="96"/>
        <v>0</v>
      </c>
      <c r="BN103" s="810"/>
      <c r="BO103" s="810"/>
      <c r="BP103" s="810"/>
      <c r="BQ103" s="810"/>
    </row>
    <row r="104" spans="1:69" ht="25.5" customHeight="1" x14ac:dyDescent="0.25">
      <c r="A104" s="616" t="s">
        <v>216</v>
      </c>
      <c r="B104" s="617">
        <v>36</v>
      </c>
      <c r="C104" s="453">
        <f t="shared" si="132"/>
        <v>0</v>
      </c>
      <c r="D104" s="453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38">
        <f t="shared" si="135"/>
        <v>0</v>
      </c>
      <c r="K104" s="57">
        <f t="shared" si="119"/>
        <v>0</v>
      </c>
      <c r="L104" s="167" t="str">
        <f t="shared" si="136"/>
        <v xml:space="preserve"> </v>
      </c>
      <c r="M104" s="372">
        <f t="shared" si="137"/>
        <v>0</v>
      </c>
      <c r="N104" s="372">
        <f t="shared" si="138"/>
        <v>0</v>
      </c>
      <c r="O104" s="30">
        <f t="shared" si="142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38">
        <f t="shared" si="145"/>
        <v>0</v>
      </c>
      <c r="U104" s="87">
        <f t="shared" si="146"/>
        <v>0</v>
      </c>
      <c r="V104" s="695" t="str">
        <f t="shared" si="147"/>
        <v xml:space="preserve"> </v>
      </c>
      <c r="W104" s="866"/>
      <c r="X104" s="518"/>
      <c r="Y104" s="30">
        <f t="shared" si="127"/>
        <v>0</v>
      </c>
      <c r="Z104" s="945"/>
      <c r="AA104" s="972"/>
      <c r="AB104" s="372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910"/>
      <c r="AG104" s="30">
        <f t="shared" si="148"/>
        <v>0</v>
      </c>
      <c r="AH104" s="206" t="str">
        <f t="shared" si="122"/>
        <v xml:space="preserve"> </v>
      </c>
      <c r="AI104" s="394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800"/>
      <c r="AO104" s="30">
        <f t="shared" si="143"/>
        <v>0</v>
      </c>
      <c r="AP104" s="206" t="str">
        <f t="shared" si="124"/>
        <v xml:space="preserve"> </v>
      </c>
      <c r="AQ104" s="151"/>
      <c r="AR104" s="379"/>
      <c r="AS104" s="36"/>
      <c r="AT104" s="36">
        <f t="shared" si="149"/>
        <v>0</v>
      </c>
      <c r="AU104" s="57" t="str">
        <f t="shared" si="125"/>
        <v xml:space="preserve"> </v>
      </c>
      <c r="AV104" s="751"/>
      <c r="AW104" s="56">
        <f t="shared" si="144"/>
        <v>0</v>
      </c>
      <c r="AX104" s="488" t="str">
        <f t="shared" si="123"/>
        <v xml:space="preserve"> </v>
      </c>
      <c r="AY104" s="546"/>
      <c r="AZ104" s="385"/>
      <c r="BA104" s="385">
        <f t="shared" si="94"/>
        <v>0</v>
      </c>
      <c r="BB104" s="385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51"/>
      <c r="BI104" s="30">
        <f t="shared" si="130"/>
        <v>0</v>
      </c>
      <c r="BJ104" s="167" t="str">
        <f t="shared" si="131"/>
        <v xml:space="preserve"> </v>
      </c>
      <c r="BL104" s="823">
        <f t="shared" si="95"/>
        <v>0</v>
      </c>
      <c r="BM104" s="823">
        <f t="shared" si="96"/>
        <v>0</v>
      </c>
      <c r="BN104" s="810"/>
      <c r="BO104" s="810"/>
      <c r="BP104" s="810"/>
      <c r="BQ104" s="810"/>
    </row>
    <row r="105" spans="1:69" ht="25.5" customHeight="1" x14ac:dyDescent="0.25">
      <c r="A105" s="616" t="s">
        <v>217</v>
      </c>
      <c r="B105" s="617">
        <v>37</v>
      </c>
      <c r="C105" s="453">
        <f t="shared" si="132"/>
        <v>-268.39999999999998</v>
      </c>
      <c r="D105" s="453">
        <f t="shared" si="133"/>
        <v>-301</v>
      </c>
      <c r="E105" s="57">
        <f t="shared" si="134"/>
        <v>-106.4</v>
      </c>
      <c r="F105" s="57">
        <f t="shared" si="103"/>
        <v>-106.4</v>
      </c>
      <c r="G105" s="57">
        <f t="shared" si="104"/>
        <v>0</v>
      </c>
      <c r="H105" s="57">
        <f t="shared" si="92"/>
        <v>194.6</v>
      </c>
      <c r="I105" s="57">
        <f t="shared" si="93"/>
        <v>35.348837209302324</v>
      </c>
      <c r="J105" s="838">
        <f t="shared" si="135"/>
        <v>-28.2</v>
      </c>
      <c r="K105" s="57">
        <f t="shared" si="119"/>
        <v>-78.2</v>
      </c>
      <c r="L105" s="167" t="str">
        <f t="shared" si="136"/>
        <v>&gt;200</v>
      </c>
      <c r="M105" s="372">
        <f t="shared" si="137"/>
        <v>0</v>
      </c>
      <c r="N105" s="372">
        <f t="shared" si="138"/>
        <v>0.2</v>
      </c>
      <c r="O105" s="30">
        <f t="shared" si="142"/>
        <v>0</v>
      </c>
      <c r="P105" s="30">
        <f t="shared" si="106"/>
        <v>0</v>
      </c>
      <c r="Q105" s="30">
        <f t="shared" si="97"/>
        <v>0</v>
      </c>
      <c r="R105" s="30">
        <f t="shared" si="108"/>
        <v>-0.2</v>
      </c>
      <c r="S105" s="30">
        <f t="shared" si="109"/>
        <v>0</v>
      </c>
      <c r="T105" s="838">
        <f t="shared" si="145"/>
        <v>0</v>
      </c>
      <c r="U105" s="87">
        <f t="shared" si="146"/>
        <v>0</v>
      </c>
      <c r="V105" s="695" t="str">
        <f t="shared" si="147"/>
        <v xml:space="preserve"> </v>
      </c>
      <c r="W105" s="880"/>
      <c r="X105" s="535">
        <v>0.2</v>
      </c>
      <c r="Y105" s="30">
        <f t="shared" si="127"/>
        <v>0.2</v>
      </c>
      <c r="Z105" s="958"/>
      <c r="AA105" s="972"/>
      <c r="AB105" s="372">
        <f t="shared" si="98"/>
        <v>0</v>
      </c>
      <c r="AC105" s="30"/>
      <c r="AD105" s="30">
        <f t="shared" si="118"/>
        <v>-0.2</v>
      </c>
      <c r="AE105" s="30">
        <f t="shared" si="117"/>
        <v>0</v>
      </c>
      <c r="AF105" s="910"/>
      <c r="AG105" s="30">
        <f t="shared" si="148"/>
        <v>0</v>
      </c>
      <c r="AH105" s="206" t="str">
        <f t="shared" si="122"/>
        <v xml:space="preserve"> </v>
      </c>
      <c r="AI105" s="46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800"/>
      <c r="AO105" s="49">
        <f t="shared" si="143"/>
        <v>0</v>
      </c>
      <c r="AP105" s="206" t="str">
        <f t="shared" si="124"/>
        <v xml:space="preserve"> </v>
      </c>
      <c r="AQ105" s="151"/>
      <c r="AR105" s="382"/>
      <c r="AS105" s="56"/>
      <c r="AT105" s="56">
        <f t="shared" si="149"/>
        <v>0</v>
      </c>
      <c r="AU105" s="57" t="str">
        <f t="shared" si="125"/>
        <v xml:space="preserve"> </v>
      </c>
      <c r="AV105" s="751"/>
      <c r="AW105" s="56">
        <f t="shared" si="144"/>
        <v>0</v>
      </c>
      <c r="AX105" s="488" t="str">
        <f t="shared" si="123"/>
        <v xml:space="preserve"> </v>
      </c>
      <c r="AY105" s="546">
        <v>-268.39999999999998</v>
      </c>
      <c r="AZ105" s="385">
        <v>-301.2</v>
      </c>
      <c r="BA105" s="385">
        <f t="shared" si="94"/>
        <v>-301.2</v>
      </c>
      <c r="BB105" s="385"/>
      <c r="BC105" s="62">
        <v>-106.4</v>
      </c>
      <c r="BD105" s="62">
        <f t="shared" si="141"/>
        <v>-106.4</v>
      </c>
      <c r="BE105" s="62"/>
      <c r="BF105" s="69">
        <f>BC105-AZ105</f>
        <v>194.79999999999998</v>
      </c>
      <c r="BG105" s="62">
        <f>IF(AZ105&lt;&gt;0,IF(BC105/AZ105*100&lt;0,"&lt;0",IF(BC105/AZ105*100&gt;200,"&gt;200",BC105/AZ105*100))," ")</f>
        <v>35.325365205843298</v>
      </c>
      <c r="BH105" s="751">
        <v>-28.2</v>
      </c>
      <c r="BI105" s="30">
        <f t="shared" si="130"/>
        <v>-78.2</v>
      </c>
      <c r="BJ105" s="167" t="str">
        <f t="shared" si="131"/>
        <v>&gt;200</v>
      </c>
      <c r="BL105" s="823">
        <f t="shared" si="95"/>
        <v>-1.2</v>
      </c>
      <c r="BM105" s="823">
        <f t="shared" si="96"/>
        <v>0</v>
      </c>
      <c r="BN105" s="810"/>
      <c r="BO105" s="810"/>
      <c r="BP105" s="810"/>
      <c r="BQ105" s="810">
        <v>-1.2</v>
      </c>
    </row>
    <row r="106" spans="1:69" ht="33" customHeight="1" x14ac:dyDescent="0.25">
      <c r="A106" s="627" t="s">
        <v>218</v>
      </c>
      <c r="B106" s="628" t="s">
        <v>226</v>
      </c>
      <c r="C106" s="457">
        <f>C107+C109+C111+C113+C115+C117+C119+C122+C124+C126-C84</f>
        <v>71870.399999999994</v>
      </c>
      <c r="D106" s="323">
        <f>D107+D109+D111+D113+D115+D117+D119+D122+D124+D126</f>
        <v>84280.3</v>
      </c>
      <c r="E106" s="323">
        <f>E107+E109+E111+E113+E115+E117+E119+E122+E124+E126</f>
        <v>44692</v>
      </c>
      <c r="F106" s="323">
        <f>F107+F109+F111+F113+F115+F117+F119+F122+F124+F126</f>
        <v>43217</v>
      </c>
      <c r="G106" s="323">
        <f>Q106+BE106-G125</f>
        <v>1484.5</v>
      </c>
      <c r="H106" s="323">
        <f t="shared" si="92"/>
        <v>-39588.300000000003</v>
      </c>
      <c r="I106" s="323">
        <f t="shared" si="93"/>
        <v>53.027813142573052</v>
      </c>
      <c r="J106" s="779">
        <f>J107+J109+J111+J113+J115+J117+J119+J122+J124+J126</f>
        <v>38398.700000000004</v>
      </c>
      <c r="K106" s="323">
        <f t="shared" si="119"/>
        <v>6293.2999999999956</v>
      </c>
      <c r="L106" s="324">
        <f t="shared" si="136"/>
        <v>116.38935693135444</v>
      </c>
      <c r="M106" s="457">
        <f>M107+M109+M111+M113+M115+M117+M119+M122+M124+M126</f>
        <v>55399.6</v>
      </c>
      <c r="N106" s="457">
        <f>N107+N109+N111+N113+N115+N117+N119+N122+N124+N126</f>
        <v>76869.5</v>
      </c>
      <c r="O106" s="323">
        <f>O107+O109+O111+O113+O115+O117+O119+O122+O124+O126</f>
        <v>42553.499999999993</v>
      </c>
      <c r="P106" s="323">
        <f>P107+P109+P111+P113+P115+P117+P119+P122+P124+P126</f>
        <v>41122.799999999996</v>
      </c>
      <c r="Q106" s="323">
        <f t="shared" si="97"/>
        <v>1430.7</v>
      </c>
      <c r="R106" s="323">
        <f t="shared" si="108"/>
        <v>-34316.000000000007</v>
      </c>
      <c r="S106" s="323">
        <f t="shared" si="109"/>
        <v>55.358106921470792</v>
      </c>
      <c r="T106" s="779">
        <f>T107+T109+T111+T113+T115+T119+T122+T124+T126+T117</f>
        <v>36629.800000000003</v>
      </c>
      <c r="U106" s="325">
        <f t="shared" si="146"/>
        <v>5923.6999999999898</v>
      </c>
      <c r="V106" s="699">
        <f t="shared" si="147"/>
        <v>116.1718054698633</v>
      </c>
      <c r="W106" s="881">
        <f>W107+W109+W111+W113+W115+W117+W119+W122+W124+W126</f>
        <v>55399.6</v>
      </c>
      <c r="X106" s="457">
        <f>X107+X109+X111+X113+X115+X117+X119+X122+X124+X126</f>
        <v>56023</v>
      </c>
      <c r="Y106" s="323">
        <f t="shared" si="127"/>
        <v>53034.7</v>
      </c>
      <c r="Z106" s="699">
        <f>Z107+Z109+Z111+Z113+Z115+Z117+Z119+Z122+Z124+Z126</f>
        <v>2988.3</v>
      </c>
      <c r="AA106" s="986">
        <f>AA107+AA109+AA111+AA113+AA115+AA117+AA119+AA122+AA124+AA126</f>
        <v>30347</v>
      </c>
      <c r="AB106" s="513">
        <f t="shared" si="98"/>
        <v>28916.3</v>
      </c>
      <c r="AC106" s="323">
        <f>AC107+AC109+AC111+AC113+AC115+AC117+AC119+AC122+AC124+AC126</f>
        <v>1430.7</v>
      </c>
      <c r="AD106" s="323">
        <f t="shared" si="118"/>
        <v>-25676</v>
      </c>
      <c r="AE106" s="323">
        <f t="shared" si="117"/>
        <v>54.168823518911879</v>
      </c>
      <c r="AF106" s="922">
        <f>AF107+AF109+AF111+AF113+AF115+AF117+AF119+AF122+AF124+AF126</f>
        <v>25954.1</v>
      </c>
      <c r="AG106" s="323">
        <f t="shared" si="148"/>
        <v>4392.9000000000015</v>
      </c>
      <c r="AH106" s="324">
        <f t="shared" ref="AH106:AH130" si="150">IF(AF106&lt;&gt;0,IF(AA106/AF106*100&lt;0,"&lt;0",IF(AA106/AF106*100&gt;200,"&gt;200",AA106/AF106*100))," ")</f>
        <v>116.92564951202316</v>
      </c>
      <c r="AI106" s="457">
        <f>AI107+AI109+AI111+AI113+AI115+AI117+AI119+AI122+AI124+AI126</f>
        <v>25792</v>
      </c>
      <c r="AJ106" s="323">
        <f>AJ107+AJ109+AJ111+AJ113+AJ115+AJ117+AJ119+AJ122+AJ124+AJ126</f>
        <v>26400.5</v>
      </c>
      <c r="AK106" s="323">
        <f>AK107+AK109+AK111+AK113+AK115+AK117+AK119+AK122+AK124+AK126</f>
        <v>15755.1</v>
      </c>
      <c r="AL106" s="323">
        <f t="shared" si="139"/>
        <v>-10645.4</v>
      </c>
      <c r="AM106" s="323">
        <f t="shared" si="140"/>
        <v>59.677278839415926</v>
      </c>
      <c r="AN106" s="802">
        <f>AN107+AN109+AN111+AN113+AN115+AN117+AN119+AN122+AN124+AN126</f>
        <v>13786.9</v>
      </c>
      <c r="AO106" s="323">
        <f t="shared" si="143"/>
        <v>1968.2000000000007</v>
      </c>
      <c r="AP106" s="206">
        <f t="shared" si="124"/>
        <v>114.27587057279011</v>
      </c>
      <c r="AQ106" s="513">
        <f>AQ107+AQ109+AQ111+AQ113+AQ115+AQ117+AQ119+AQ122+AQ124+AQ126</f>
        <v>11344.1</v>
      </c>
      <c r="AR106" s="513">
        <f>AR107+AR109+AR111+AR113+AR115+AR117+AR119+AR122+AR124+AR126</f>
        <v>11344.1</v>
      </c>
      <c r="AS106" s="323">
        <f>AS107+AS109+AS111+AS113+AS115+AS117+AS119+AS122+AS124+AS126</f>
        <v>6467.3</v>
      </c>
      <c r="AT106" s="323">
        <f t="shared" si="149"/>
        <v>-4876.8</v>
      </c>
      <c r="AU106" s="323">
        <f t="shared" si="125"/>
        <v>57.010252025281858</v>
      </c>
      <c r="AV106" s="779">
        <f>AV107+AV109+AV111+AV113+AV115+AV117+AV119+AV122+AV124+AV126</f>
        <v>4390.2</v>
      </c>
      <c r="AW106" s="323">
        <f t="shared" si="144"/>
        <v>2077.1000000000004</v>
      </c>
      <c r="AX106" s="493">
        <f t="shared" si="123"/>
        <v>147.31219534417568</v>
      </c>
      <c r="AY106" s="326">
        <f>AY107+AY109+AY111+AY113+AY115+AY117+AY119+AY122+AY124+AY126</f>
        <v>20363.2</v>
      </c>
      <c r="AZ106" s="513">
        <f>AZ107+AZ109+AZ111+AZ113+AZ115+AZ117+AZ119+AZ122+AZ124+AZ126</f>
        <v>22258.400000000001</v>
      </c>
      <c r="BA106" s="513">
        <f t="shared" si="94"/>
        <v>21827.100000000002</v>
      </c>
      <c r="BB106" s="513">
        <f>BB107+BB109+BB111+BB113+BB115+BB117+BB119+BB122+BB124+BB126</f>
        <v>431.3</v>
      </c>
      <c r="BC106" s="323">
        <f>BC107+BC109+BC111+BC113+BC115+BC117+BC119+BC122+BC124+BC126</f>
        <v>10526.699999999999</v>
      </c>
      <c r="BD106" s="323">
        <f t="shared" si="141"/>
        <v>10472.9</v>
      </c>
      <c r="BE106" s="323">
        <f>BE107+BE109+BE111+BE113+BE115+BE117+BE119+BE122+BE124+BE126</f>
        <v>53.79999999999999</v>
      </c>
      <c r="BF106" s="327">
        <f t="shared" si="129"/>
        <v>-11731.700000000003</v>
      </c>
      <c r="BG106" s="323">
        <f t="shared" si="65"/>
        <v>47.293156740825928</v>
      </c>
      <c r="BH106" s="749">
        <f>BH107+BH109+BH111+BH113+BH115+BH117+BH119+BH122+BH124+BH126</f>
        <v>9362.2999999999993</v>
      </c>
      <c r="BI106" s="54">
        <f t="shared" ref="BI106:BI171" si="151">BC106-BH106</f>
        <v>1164.3999999999996</v>
      </c>
      <c r="BJ106" s="905">
        <f t="shared" si="131"/>
        <v>112.43711481153136</v>
      </c>
      <c r="BL106" s="823">
        <f t="shared" si="95"/>
        <v>2888.5999999999995</v>
      </c>
      <c r="BM106" s="823">
        <f>BN106+BO106+BP106-BM121-BM128</f>
        <v>2513.8999999999996</v>
      </c>
      <c r="BN106" s="810">
        <v>2062.6</v>
      </c>
      <c r="BO106" s="764">
        <v>1185.3</v>
      </c>
      <c r="BP106" s="810">
        <v>281.39999999999998</v>
      </c>
      <c r="BQ106" s="764">
        <v>374.7</v>
      </c>
    </row>
    <row r="107" spans="1:69" s="7" customFormat="1" ht="25.5" customHeight="1" x14ac:dyDescent="0.25">
      <c r="A107" s="629" t="s">
        <v>62</v>
      </c>
      <c r="B107" s="630" t="s">
        <v>60</v>
      </c>
      <c r="C107" s="458">
        <f>M107+AY107-C108</f>
        <v>7493.6</v>
      </c>
      <c r="D107" s="458">
        <f>N107+AZ107-D108-D84</f>
        <v>7528.4</v>
      </c>
      <c r="E107" s="61">
        <f>O107+BC107-E108-E84</f>
        <v>3768.8999999999996</v>
      </c>
      <c r="F107" s="61">
        <f>P107+BD107-F108-F84+BD108</f>
        <v>3735.7</v>
      </c>
      <c r="G107" s="61">
        <f t="shared" ref="G107:G112" si="152">Q107+BE107</f>
        <v>33.200000000000003</v>
      </c>
      <c r="H107" s="61">
        <f t="shared" si="92"/>
        <v>-3759.5</v>
      </c>
      <c r="I107" s="61">
        <f t="shared" si="93"/>
        <v>50.062430264066727</v>
      </c>
      <c r="J107" s="840">
        <f>T107+BH107-J108-J84</f>
        <v>3368.1000000000004</v>
      </c>
      <c r="K107" s="61">
        <f t="shared" si="119"/>
        <v>400.79999999999927</v>
      </c>
      <c r="L107" s="174">
        <f t="shared" si="136"/>
        <v>111.89988420771353</v>
      </c>
      <c r="M107" s="383">
        <f t="shared" ref="M107:M118" si="153">W107+AI107+AQ107</f>
        <v>8431.7000000000007</v>
      </c>
      <c r="N107" s="383">
        <f t="shared" ref="N107:N118" si="154">X107+AJ107+AR107</f>
        <v>8451</v>
      </c>
      <c r="O107" s="60">
        <f t="shared" ref="O107:O118" si="155">AA107+AK107+AS107</f>
        <v>4503.3</v>
      </c>
      <c r="P107" s="60">
        <f t="shared" si="106"/>
        <v>4472.7</v>
      </c>
      <c r="Q107" s="60">
        <f t="shared" si="97"/>
        <v>30.6</v>
      </c>
      <c r="R107" s="60">
        <f t="shared" si="108"/>
        <v>-3947.7</v>
      </c>
      <c r="S107" s="60">
        <f t="shared" si="109"/>
        <v>53.2871849485268</v>
      </c>
      <c r="T107" s="826">
        <f>AF107</f>
        <v>4176.3</v>
      </c>
      <c r="U107" s="88">
        <f t="shared" si="146"/>
        <v>327</v>
      </c>
      <c r="V107" s="700">
        <f t="shared" si="147"/>
        <v>107.82989727749444</v>
      </c>
      <c r="W107" s="882">
        <v>8431.7000000000007</v>
      </c>
      <c r="X107" s="536">
        <v>8451</v>
      </c>
      <c r="Y107" s="1000">
        <f t="shared" si="127"/>
        <v>8344.9</v>
      </c>
      <c r="Z107" s="959">
        <v>106.1</v>
      </c>
      <c r="AA107" s="987">
        <v>4503.3</v>
      </c>
      <c r="AB107" s="383">
        <f t="shared" si="98"/>
        <v>4472.7</v>
      </c>
      <c r="AC107" s="60">
        <v>30.6</v>
      </c>
      <c r="AD107" s="60">
        <f t="shared" si="118"/>
        <v>-3947.7</v>
      </c>
      <c r="AE107" s="60">
        <f t="shared" si="117"/>
        <v>53.2871849485268</v>
      </c>
      <c r="AF107" s="923">
        <v>4176.3</v>
      </c>
      <c r="AG107" s="60">
        <f t="shared" si="148"/>
        <v>327</v>
      </c>
      <c r="AH107" s="207">
        <f t="shared" si="150"/>
        <v>107.82989727749444</v>
      </c>
      <c r="AI107" s="523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97"/>
      <c r="AO107" s="60">
        <f t="shared" si="143"/>
        <v>0</v>
      </c>
      <c r="AP107" s="206" t="str">
        <f t="shared" si="124"/>
        <v xml:space="preserve"> </v>
      </c>
      <c r="AQ107" s="169"/>
      <c r="AR107" s="383"/>
      <c r="AS107" s="60"/>
      <c r="AT107" s="60">
        <f t="shared" si="149"/>
        <v>0</v>
      </c>
      <c r="AU107" s="61" t="str">
        <f t="shared" si="125"/>
        <v xml:space="preserve"> </v>
      </c>
      <c r="AV107" s="748"/>
      <c r="AW107" s="60">
        <f t="shared" si="144"/>
        <v>0</v>
      </c>
      <c r="AX107" s="494" t="str">
        <f t="shared" si="123"/>
        <v xml:space="preserve"> </v>
      </c>
      <c r="AY107" s="547">
        <v>1750.5</v>
      </c>
      <c r="AZ107" s="514">
        <v>1849.5</v>
      </c>
      <c r="BA107" s="514">
        <f t="shared" si="94"/>
        <v>1838.1</v>
      </c>
      <c r="BB107" s="514">
        <v>11.4</v>
      </c>
      <c r="BC107" s="672">
        <v>875.9</v>
      </c>
      <c r="BD107" s="136">
        <f t="shared" si="141"/>
        <v>873.3</v>
      </c>
      <c r="BE107" s="136">
        <v>2.6</v>
      </c>
      <c r="BF107" s="137">
        <f t="shared" si="129"/>
        <v>-973.6</v>
      </c>
      <c r="BG107" s="136">
        <f t="shared" si="65"/>
        <v>47.358745606920785</v>
      </c>
      <c r="BH107" s="748">
        <v>847.5</v>
      </c>
      <c r="BI107" s="60">
        <f t="shared" si="151"/>
        <v>28.399999999999977</v>
      </c>
      <c r="BJ107" s="173">
        <f>IF(BH107&lt;&gt;0,IF(BC107/BH107*100&lt;0,"&lt;0",IF(BC107/BH107*100&gt;200,"&gt;200",BC107/BH107*100))," ")</f>
        <v>103.35103244837758</v>
      </c>
      <c r="BK107" s="2"/>
      <c r="BL107" s="823">
        <f t="shared" si="95"/>
        <v>316.79999999999995</v>
      </c>
      <c r="BM107" s="823">
        <f t="shared" si="96"/>
        <v>282.29999999999995</v>
      </c>
      <c r="BN107" s="764">
        <v>282.29999999999995</v>
      </c>
      <c r="BO107" s="810"/>
      <c r="BP107" s="810"/>
      <c r="BQ107" s="810">
        <v>34.5</v>
      </c>
    </row>
    <row r="108" spans="1:69" s="234" customFormat="1" ht="21" customHeight="1" x14ac:dyDescent="0.25">
      <c r="A108" s="631" t="s">
        <v>207</v>
      </c>
      <c r="B108" s="632" t="s">
        <v>204</v>
      </c>
      <c r="C108" s="459">
        <f>M108+AY108</f>
        <v>2688.6</v>
      </c>
      <c r="D108" s="459">
        <f>N108+AZ108</f>
        <v>2766</v>
      </c>
      <c r="E108" s="228">
        <f>O108+BC108</f>
        <v>1607.9</v>
      </c>
      <c r="F108" s="228">
        <f t="shared" ref="F108:F130" si="156">AB108+AK108+AS108+BD108</f>
        <v>1607.9</v>
      </c>
      <c r="G108" s="228">
        <f t="shared" si="152"/>
        <v>0</v>
      </c>
      <c r="H108" s="228">
        <f t="shared" si="92"/>
        <v>-1158.0999999999999</v>
      </c>
      <c r="I108" s="228">
        <f t="shared" si="93"/>
        <v>58.130874909616779</v>
      </c>
      <c r="J108" s="829">
        <f>T108+BH108</f>
        <v>1653</v>
      </c>
      <c r="K108" s="228">
        <f t="shared" si="119"/>
        <v>-45.099999999999909</v>
      </c>
      <c r="L108" s="229">
        <f t="shared" si="136"/>
        <v>97.271627344222637</v>
      </c>
      <c r="M108" s="384">
        <f t="shared" si="153"/>
        <v>2688.6</v>
      </c>
      <c r="N108" s="384">
        <f t="shared" si="154"/>
        <v>2765.9</v>
      </c>
      <c r="O108" s="231">
        <f t="shared" si="155"/>
        <v>1607.9</v>
      </c>
      <c r="P108" s="231">
        <f t="shared" si="106"/>
        <v>1607.9</v>
      </c>
      <c r="Q108" s="231">
        <f t="shared" si="97"/>
        <v>0</v>
      </c>
      <c r="R108" s="231">
        <f t="shared" si="108"/>
        <v>-1158</v>
      </c>
      <c r="S108" s="231">
        <f t="shared" si="109"/>
        <v>58.132976607975706</v>
      </c>
      <c r="T108" s="829">
        <f t="shared" si="145"/>
        <v>1653</v>
      </c>
      <c r="U108" s="232">
        <f t="shared" si="146"/>
        <v>-45.099999999999909</v>
      </c>
      <c r="V108" s="701">
        <f t="shared" si="147"/>
        <v>97.271627344222637</v>
      </c>
      <c r="W108" s="883">
        <v>2688.6</v>
      </c>
      <c r="X108" s="686">
        <v>2765.9</v>
      </c>
      <c r="Y108" s="940">
        <f>X108-Z108</f>
        <v>2765.9</v>
      </c>
      <c r="Z108" s="960"/>
      <c r="AA108" s="988">
        <v>1607.9</v>
      </c>
      <c r="AB108" s="384">
        <f t="shared" si="98"/>
        <v>1607.9</v>
      </c>
      <c r="AC108" s="231"/>
      <c r="AD108" s="231">
        <f t="shared" si="118"/>
        <v>-1158</v>
      </c>
      <c r="AE108" s="231">
        <f t="shared" si="117"/>
        <v>58.132976607975706</v>
      </c>
      <c r="AF108" s="895">
        <v>1653</v>
      </c>
      <c r="AG108" s="231">
        <f t="shared" si="148"/>
        <v>-45.099999999999909</v>
      </c>
      <c r="AH108" s="233">
        <f t="shared" si="150"/>
        <v>97.271627344222637</v>
      </c>
      <c r="AI108" s="524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8"/>
      <c r="AO108" s="231">
        <f t="shared" si="143"/>
        <v>0</v>
      </c>
      <c r="AP108" s="206" t="str">
        <f t="shared" si="124"/>
        <v xml:space="preserve"> </v>
      </c>
      <c r="AQ108" s="230"/>
      <c r="AR108" s="384"/>
      <c r="AS108" s="231"/>
      <c r="AT108" s="231">
        <f t="shared" si="149"/>
        <v>0</v>
      </c>
      <c r="AU108" s="228" t="str">
        <f t="shared" si="125"/>
        <v xml:space="preserve"> </v>
      </c>
      <c r="AV108" s="349"/>
      <c r="AW108" s="231">
        <f t="shared" si="144"/>
        <v>0</v>
      </c>
      <c r="AX108" s="495" t="str">
        <f t="shared" si="123"/>
        <v xml:space="preserve"> </v>
      </c>
      <c r="AY108" s="548"/>
      <c r="AZ108" s="384">
        <v>0.1</v>
      </c>
      <c r="BA108" s="384">
        <f t="shared" si="94"/>
        <v>0.1</v>
      </c>
      <c r="BB108" s="384"/>
      <c r="BC108" s="231"/>
      <c r="BD108" s="231">
        <f t="shared" si="141"/>
        <v>0</v>
      </c>
      <c r="BE108" s="231"/>
      <c r="BF108" s="228">
        <f t="shared" si="129"/>
        <v>-0.1</v>
      </c>
      <c r="BG108" s="231">
        <f t="shared" si="65"/>
        <v>0</v>
      </c>
      <c r="BH108" s="349"/>
      <c r="BI108" s="231">
        <f t="shared" si="151"/>
        <v>0</v>
      </c>
      <c r="BJ108" s="173" t="str">
        <f t="shared" ref="BJ108:BJ131" si="157">IF(BH108&lt;&gt;0,IF(BC108/BH108*100&lt;0,"&lt;0",IF(BC108/BH108*100&gt;200,"&gt;200",BC108/BH108*100))," ")</f>
        <v xml:space="preserve"> </v>
      </c>
      <c r="BK108" s="2"/>
      <c r="BL108" s="823">
        <f t="shared" si="95"/>
        <v>83.1</v>
      </c>
      <c r="BM108" s="823">
        <f t="shared" si="96"/>
        <v>83.1</v>
      </c>
      <c r="BN108" s="810">
        <v>83.1</v>
      </c>
      <c r="BO108" s="810"/>
      <c r="BP108" s="810"/>
      <c r="BQ108" s="810"/>
    </row>
    <row r="109" spans="1:69" s="7" customFormat="1" ht="19.5" customHeight="1" x14ac:dyDescent="0.25">
      <c r="A109" s="629" t="s">
        <v>63</v>
      </c>
      <c r="B109" s="630" t="s">
        <v>61</v>
      </c>
      <c r="C109" s="458">
        <f>M109+AY109-C110</f>
        <v>793.1</v>
      </c>
      <c r="D109" s="458">
        <f>N109+AZ109-D110</f>
        <v>793.3</v>
      </c>
      <c r="E109" s="61">
        <f>O109+BC109-E110</f>
        <v>368.3</v>
      </c>
      <c r="F109" s="61">
        <f t="shared" si="156"/>
        <v>367.3</v>
      </c>
      <c r="G109" s="61">
        <f t="shared" si="152"/>
        <v>1</v>
      </c>
      <c r="H109" s="61">
        <f t="shared" si="92"/>
        <v>-424.99999999999994</v>
      </c>
      <c r="I109" s="61">
        <f t="shared" si="93"/>
        <v>46.426320433631666</v>
      </c>
      <c r="J109" s="840">
        <f>T109+BH109-J110</f>
        <v>298.60000000000002</v>
      </c>
      <c r="K109" s="61">
        <f t="shared" si="119"/>
        <v>69.699999999999989</v>
      </c>
      <c r="L109" s="174">
        <f t="shared" si="136"/>
        <v>123.34226389819156</v>
      </c>
      <c r="M109" s="383">
        <f t="shared" si="153"/>
        <v>779</v>
      </c>
      <c r="N109" s="383">
        <f t="shared" si="154"/>
        <v>779</v>
      </c>
      <c r="O109" s="60">
        <f t="shared" si="155"/>
        <v>361.5</v>
      </c>
      <c r="P109" s="60">
        <f t="shared" si="106"/>
        <v>360.5</v>
      </c>
      <c r="Q109" s="60">
        <f t="shared" si="97"/>
        <v>1</v>
      </c>
      <c r="R109" s="60">
        <f t="shared" si="108"/>
        <v>-417.5</v>
      </c>
      <c r="S109" s="60">
        <f t="shared" si="109"/>
        <v>46.405648267008985</v>
      </c>
      <c r="T109" s="840">
        <f>AF109</f>
        <v>292.3</v>
      </c>
      <c r="U109" s="88">
        <f t="shared" si="146"/>
        <v>69.199999999999989</v>
      </c>
      <c r="V109" s="700">
        <f t="shared" si="147"/>
        <v>123.67430721861101</v>
      </c>
      <c r="W109" s="882">
        <v>779</v>
      </c>
      <c r="X109" s="536">
        <v>779</v>
      </c>
      <c r="Y109" s="1000">
        <f t="shared" si="127"/>
        <v>768.3</v>
      </c>
      <c r="Z109" s="959">
        <v>10.7</v>
      </c>
      <c r="AA109" s="989">
        <v>361.5</v>
      </c>
      <c r="AB109" s="383">
        <f t="shared" si="98"/>
        <v>360.5</v>
      </c>
      <c r="AC109" s="60">
        <v>1</v>
      </c>
      <c r="AD109" s="60">
        <f t="shared" si="118"/>
        <v>-417.5</v>
      </c>
      <c r="AE109" s="60">
        <f t="shared" si="117"/>
        <v>46.405648267008985</v>
      </c>
      <c r="AF109" s="916">
        <v>292.3</v>
      </c>
      <c r="AG109" s="60">
        <f t="shared" si="148"/>
        <v>69.199999999999989</v>
      </c>
      <c r="AH109" s="207">
        <f t="shared" si="150"/>
        <v>123.67430721861101</v>
      </c>
      <c r="AI109" s="523"/>
      <c r="AJ109" s="60"/>
      <c r="AK109" s="60"/>
      <c r="AL109" s="60">
        <f t="shared" si="139"/>
        <v>0</v>
      </c>
      <c r="AM109" s="60" t="str">
        <f t="shared" si="140"/>
        <v xml:space="preserve"> </v>
      </c>
      <c r="AN109" s="797"/>
      <c r="AO109" s="60">
        <f t="shared" si="143"/>
        <v>0</v>
      </c>
      <c r="AP109" s="206" t="str">
        <f t="shared" si="124"/>
        <v xml:space="preserve"> </v>
      </c>
      <c r="AQ109" s="169"/>
      <c r="AR109" s="383"/>
      <c r="AS109" s="60"/>
      <c r="AT109" s="60">
        <f t="shared" si="149"/>
        <v>0</v>
      </c>
      <c r="AU109" s="61" t="str">
        <f t="shared" si="125"/>
        <v xml:space="preserve"> </v>
      </c>
      <c r="AV109" s="748"/>
      <c r="AW109" s="60">
        <f t="shared" si="144"/>
        <v>0</v>
      </c>
      <c r="AX109" s="494" t="str">
        <f t="shared" si="123"/>
        <v xml:space="preserve"> </v>
      </c>
      <c r="AY109" s="547">
        <v>14.1</v>
      </c>
      <c r="AZ109" s="514">
        <v>14.3</v>
      </c>
      <c r="BA109" s="514">
        <f t="shared" si="94"/>
        <v>14.3</v>
      </c>
      <c r="BB109" s="514"/>
      <c r="BC109" s="136">
        <v>6.8</v>
      </c>
      <c r="BD109" s="136">
        <f t="shared" si="141"/>
        <v>6.8</v>
      </c>
      <c r="BE109" s="136"/>
      <c r="BF109" s="137">
        <f t="shared" si="129"/>
        <v>-7.5000000000000009</v>
      </c>
      <c r="BG109" s="136">
        <f t="shared" si="65"/>
        <v>47.552447552447546</v>
      </c>
      <c r="BH109" s="748">
        <v>6.3</v>
      </c>
      <c r="BI109" s="60">
        <f t="shared" si="151"/>
        <v>0.5</v>
      </c>
      <c r="BJ109" s="173">
        <f t="shared" si="157"/>
        <v>107.93650793650794</v>
      </c>
      <c r="BK109" s="2"/>
      <c r="BL109" s="823">
        <f t="shared" si="95"/>
        <v>24.400000000000002</v>
      </c>
      <c r="BM109" s="823">
        <f t="shared" si="96"/>
        <v>24.1</v>
      </c>
      <c r="BN109" s="810">
        <v>24.1</v>
      </c>
      <c r="BO109" s="810"/>
      <c r="BP109" s="810"/>
      <c r="BQ109" s="810">
        <v>0.3</v>
      </c>
    </row>
    <row r="110" spans="1:69" s="234" customFormat="1" ht="21.75" customHeight="1" x14ac:dyDescent="0.25">
      <c r="A110" s="631" t="s">
        <v>207</v>
      </c>
      <c r="B110" s="632" t="s">
        <v>204</v>
      </c>
      <c r="C110" s="459">
        <f>M110+AY110</f>
        <v>0</v>
      </c>
      <c r="D110" s="459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9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84">
        <f t="shared" si="153"/>
        <v>0</v>
      </c>
      <c r="N110" s="384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9">
        <f t="shared" si="145"/>
        <v>0</v>
      </c>
      <c r="U110" s="232">
        <f t="shared" si="146"/>
        <v>0</v>
      </c>
      <c r="V110" s="701" t="str">
        <f t="shared" si="147"/>
        <v xml:space="preserve"> </v>
      </c>
      <c r="W110" s="884"/>
      <c r="X110" s="537"/>
      <c r="Y110" s="30"/>
      <c r="Z110" s="961"/>
      <c r="AA110" s="990"/>
      <c r="AB110" s="384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11"/>
      <c r="AG110" s="231">
        <f t="shared" si="148"/>
        <v>0</v>
      </c>
      <c r="AH110" s="233" t="str">
        <f t="shared" si="150"/>
        <v xml:space="preserve"> </v>
      </c>
      <c r="AI110" s="524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8"/>
      <c r="AO110" s="231">
        <f t="shared" si="143"/>
        <v>0</v>
      </c>
      <c r="AP110" s="206" t="str">
        <f t="shared" si="124"/>
        <v xml:space="preserve"> </v>
      </c>
      <c r="AQ110" s="230"/>
      <c r="AR110" s="384"/>
      <c r="AS110" s="231"/>
      <c r="AT110" s="231">
        <f t="shared" si="149"/>
        <v>0</v>
      </c>
      <c r="AU110" s="228" t="str">
        <f t="shared" si="125"/>
        <v xml:space="preserve"> </v>
      </c>
      <c r="AV110" s="349"/>
      <c r="AW110" s="231">
        <f t="shared" si="144"/>
        <v>0</v>
      </c>
      <c r="AX110" s="495" t="str">
        <f t="shared" si="123"/>
        <v xml:space="preserve"> </v>
      </c>
      <c r="AY110" s="548"/>
      <c r="AZ110" s="384"/>
      <c r="BA110" s="384">
        <f t="shared" si="94"/>
        <v>0</v>
      </c>
      <c r="BB110" s="384"/>
      <c r="BC110" s="231"/>
      <c r="BD110" s="136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9"/>
      <c r="BI110" s="231">
        <f t="shared" si="151"/>
        <v>0</v>
      </c>
      <c r="BJ110" s="173" t="str">
        <f t="shared" si="157"/>
        <v xml:space="preserve"> </v>
      </c>
      <c r="BK110" s="4"/>
      <c r="BL110" s="823">
        <f t="shared" si="95"/>
        <v>0</v>
      </c>
      <c r="BM110" s="823">
        <f t="shared" si="96"/>
        <v>0</v>
      </c>
      <c r="BN110" s="810"/>
      <c r="BO110" s="810"/>
      <c r="BP110" s="810"/>
      <c r="BQ110" s="810"/>
    </row>
    <row r="111" spans="1:69" s="7" customFormat="1" ht="20.25" customHeight="1" x14ac:dyDescent="0.25">
      <c r="A111" s="629" t="s">
        <v>64</v>
      </c>
      <c r="B111" s="630" t="s">
        <v>65</v>
      </c>
      <c r="C111" s="458">
        <f>M111+AY111-C112</f>
        <v>5347.4000000000005</v>
      </c>
      <c r="D111" s="458">
        <f>N111+AZ111-D112</f>
        <v>5352</v>
      </c>
      <c r="E111" s="61">
        <f>O111+BC111-E112</f>
        <v>2704</v>
      </c>
      <c r="F111" s="61">
        <f>P111+BD111-F112</f>
        <v>2693.3</v>
      </c>
      <c r="G111" s="61">
        <f t="shared" si="152"/>
        <v>10.7</v>
      </c>
      <c r="H111" s="61">
        <f t="shared" si="92"/>
        <v>-2648</v>
      </c>
      <c r="I111" s="61">
        <f t="shared" si="93"/>
        <v>50.523168908819137</v>
      </c>
      <c r="J111" s="840">
        <f>T111+BH111-J112</f>
        <v>2389.6999999999998</v>
      </c>
      <c r="K111" s="61">
        <f t="shared" si="119"/>
        <v>314.30000000000018</v>
      </c>
      <c r="L111" s="174">
        <f t="shared" si="136"/>
        <v>113.15227852868561</v>
      </c>
      <c r="M111" s="383">
        <f t="shared" si="153"/>
        <v>5323.3</v>
      </c>
      <c r="N111" s="383">
        <f t="shared" si="154"/>
        <v>5321.2</v>
      </c>
      <c r="O111" s="60">
        <f t="shared" si="155"/>
        <v>2691.3</v>
      </c>
      <c r="P111" s="60">
        <f t="shared" si="106"/>
        <v>2681.7000000000003</v>
      </c>
      <c r="Q111" s="60">
        <f t="shared" si="97"/>
        <v>9.6</v>
      </c>
      <c r="R111" s="60">
        <f t="shared" si="108"/>
        <v>-2629.8999999999996</v>
      </c>
      <c r="S111" s="60">
        <f t="shared" si="109"/>
        <v>50.576937532887321</v>
      </c>
      <c r="T111" s="840">
        <f>AF111</f>
        <v>2380</v>
      </c>
      <c r="U111" s="88">
        <f t="shared" si="146"/>
        <v>311.30000000000018</v>
      </c>
      <c r="V111" s="700">
        <f t="shared" si="147"/>
        <v>113.07983193277312</v>
      </c>
      <c r="W111" s="882">
        <v>5323.3</v>
      </c>
      <c r="X111" s="536">
        <v>5321.2</v>
      </c>
      <c r="Y111" s="1000">
        <f t="shared" si="127"/>
        <v>5139</v>
      </c>
      <c r="Z111" s="959">
        <v>182.2</v>
      </c>
      <c r="AA111" s="989">
        <v>2691.3</v>
      </c>
      <c r="AB111" s="383">
        <f t="shared" si="98"/>
        <v>2681.7000000000003</v>
      </c>
      <c r="AC111" s="60">
        <v>9.6</v>
      </c>
      <c r="AD111" s="60">
        <f t="shared" si="118"/>
        <v>-2629.8999999999996</v>
      </c>
      <c r="AE111" s="60">
        <f t="shared" si="117"/>
        <v>50.576937532887321</v>
      </c>
      <c r="AF111" s="916">
        <v>2380</v>
      </c>
      <c r="AG111" s="60">
        <f t="shared" si="148"/>
        <v>311.30000000000018</v>
      </c>
      <c r="AH111" s="207">
        <f t="shared" si="150"/>
        <v>113.07983193277312</v>
      </c>
      <c r="AI111" s="523"/>
      <c r="AJ111" s="60"/>
      <c r="AK111" s="60"/>
      <c r="AL111" s="60">
        <f t="shared" si="139"/>
        <v>0</v>
      </c>
      <c r="AM111" s="60" t="str">
        <f t="shared" si="140"/>
        <v xml:space="preserve"> </v>
      </c>
      <c r="AN111" s="797"/>
      <c r="AO111" s="60">
        <f t="shared" si="143"/>
        <v>0</v>
      </c>
      <c r="AP111" s="206" t="str">
        <f t="shared" si="124"/>
        <v xml:space="preserve"> </v>
      </c>
      <c r="AQ111" s="169"/>
      <c r="AR111" s="383"/>
      <c r="AS111" s="60"/>
      <c r="AT111" s="60">
        <f t="shared" si="149"/>
        <v>0</v>
      </c>
      <c r="AU111" s="61" t="str">
        <f t="shared" si="125"/>
        <v xml:space="preserve"> </v>
      </c>
      <c r="AV111" s="748"/>
      <c r="AW111" s="60">
        <f t="shared" si="144"/>
        <v>0</v>
      </c>
      <c r="AX111" s="494" t="str">
        <f t="shared" si="123"/>
        <v xml:space="preserve"> </v>
      </c>
      <c r="AY111" s="547">
        <v>24.1</v>
      </c>
      <c r="AZ111" s="514">
        <v>30.8</v>
      </c>
      <c r="BA111" s="514">
        <f t="shared" si="94"/>
        <v>26.1</v>
      </c>
      <c r="BB111" s="514">
        <v>4.7</v>
      </c>
      <c r="BC111" s="136">
        <v>12.7</v>
      </c>
      <c r="BD111" s="136">
        <f t="shared" si="141"/>
        <v>11.6</v>
      </c>
      <c r="BE111" s="136">
        <v>1.1000000000000001</v>
      </c>
      <c r="BF111" s="137">
        <f t="shared" si="129"/>
        <v>-18.100000000000001</v>
      </c>
      <c r="BG111" s="136">
        <f t="shared" si="65"/>
        <v>41.233766233766225</v>
      </c>
      <c r="BH111" s="748">
        <v>9.6999999999999993</v>
      </c>
      <c r="BI111" s="60">
        <f t="shared" si="151"/>
        <v>3</v>
      </c>
      <c r="BJ111" s="173">
        <f t="shared" si="157"/>
        <v>130.9278350515464</v>
      </c>
      <c r="BK111" s="2"/>
      <c r="BL111" s="823">
        <f t="shared" si="95"/>
        <v>156.5</v>
      </c>
      <c r="BM111" s="823">
        <f t="shared" si="96"/>
        <v>156.30000000000001</v>
      </c>
      <c r="BN111" s="813">
        <v>156.30000000000001</v>
      </c>
      <c r="BO111" s="813"/>
      <c r="BP111" s="813"/>
      <c r="BQ111" s="810">
        <v>0.2</v>
      </c>
    </row>
    <row r="112" spans="1:69" s="234" customFormat="1" ht="21.75" customHeight="1" x14ac:dyDescent="0.25">
      <c r="A112" s="631" t="s">
        <v>207</v>
      </c>
      <c r="B112" s="632" t="s">
        <v>204</v>
      </c>
      <c r="C112" s="459">
        <f>M112+AY112</f>
        <v>0</v>
      </c>
      <c r="D112" s="459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9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84">
        <f t="shared" si="153"/>
        <v>0</v>
      </c>
      <c r="N112" s="384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9">
        <f t="shared" si="145"/>
        <v>0</v>
      </c>
      <c r="U112" s="232">
        <f t="shared" si="146"/>
        <v>0</v>
      </c>
      <c r="V112" s="701" t="str">
        <f t="shared" si="147"/>
        <v xml:space="preserve"> </v>
      </c>
      <c r="W112" s="884"/>
      <c r="X112" s="537"/>
      <c r="Y112" s="30"/>
      <c r="Z112" s="961"/>
      <c r="AA112" s="990"/>
      <c r="AB112" s="384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11"/>
      <c r="AG112" s="231">
        <f t="shared" si="148"/>
        <v>0</v>
      </c>
      <c r="AH112" s="233" t="str">
        <f t="shared" si="150"/>
        <v xml:space="preserve"> </v>
      </c>
      <c r="AI112" s="524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8"/>
      <c r="AO112" s="231">
        <f t="shared" si="143"/>
        <v>0</v>
      </c>
      <c r="AP112" s="206" t="str">
        <f t="shared" si="124"/>
        <v xml:space="preserve"> </v>
      </c>
      <c r="AQ112" s="230"/>
      <c r="AR112" s="384"/>
      <c r="AS112" s="231"/>
      <c r="AT112" s="231">
        <f t="shared" si="149"/>
        <v>0</v>
      </c>
      <c r="AU112" s="228" t="str">
        <f t="shared" si="125"/>
        <v xml:space="preserve"> </v>
      </c>
      <c r="AV112" s="349"/>
      <c r="AW112" s="231">
        <f t="shared" si="144"/>
        <v>0</v>
      </c>
      <c r="AX112" s="495" t="str">
        <f t="shared" si="123"/>
        <v xml:space="preserve"> </v>
      </c>
      <c r="AY112" s="548"/>
      <c r="AZ112" s="384"/>
      <c r="BA112" s="384">
        <f t="shared" si="94"/>
        <v>0</v>
      </c>
      <c r="BB112" s="384"/>
      <c r="BC112" s="231"/>
      <c r="BD112" s="136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9"/>
      <c r="BI112" s="231">
        <f t="shared" si="151"/>
        <v>0</v>
      </c>
      <c r="BJ112" s="173" t="str">
        <f t="shared" si="157"/>
        <v xml:space="preserve"> </v>
      </c>
      <c r="BK112" s="2"/>
      <c r="BL112" s="823">
        <f t="shared" si="95"/>
        <v>0</v>
      </c>
      <c r="BM112" s="823">
        <f t="shared" si="96"/>
        <v>0</v>
      </c>
      <c r="BN112" s="811"/>
      <c r="BO112" s="811"/>
      <c r="BP112" s="811"/>
      <c r="BQ112" s="810"/>
    </row>
    <row r="113" spans="1:69" s="7" customFormat="1" ht="20.25" customHeight="1" x14ac:dyDescent="0.25">
      <c r="A113" s="629" t="s">
        <v>59</v>
      </c>
      <c r="B113" s="630" t="s">
        <v>66</v>
      </c>
      <c r="C113" s="458">
        <f>M113+AY113-C114</f>
        <v>8790.5</v>
      </c>
      <c r="D113" s="458">
        <f>N113+AZ113-D114</f>
        <v>9088.8999999999978</v>
      </c>
      <c r="E113" s="61">
        <f>O113+BC113-E114</f>
        <v>3351.6</v>
      </c>
      <c r="F113" s="61">
        <f>P113+BD113-F114+BD114-BD90+AC69</f>
        <v>2566.5</v>
      </c>
      <c r="G113" s="61">
        <f>Q113+BE113-BE69</f>
        <v>785.1</v>
      </c>
      <c r="H113" s="61">
        <f t="shared" si="92"/>
        <v>-5737.2999999999975</v>
      </c>
      <c r="I113" s="61">
        <f t="shared" si="93"/>
        <v>36.875749540648492</v>
      </c>
      <c r="J113" s="840">
        <f>T113+BH113-J114</f>
        <v>3633.8</v>
      </c>
      <c r="K113" s="61">
        <f t="shared" si="119"/>
        <v>-282.20000000000027</v>
      </c>
      <c r="L113" s="174">
        <f t="shared" si="136"/>
        <v>92.234024987616266</v>
      </c>
      <c r="M113" s="383">
        <f t="shared" si="153"/>
        <v>6864.1</v>
      </c>
      <c r="N113" s="383">
        <f t="shared" si="154"/>
        <v>6868.4</v>
      </c>
      <c r="O113" s="60">
        <f t="shared" si="155"/>
        <v>2809.2</v>
      </c>
      <c r="P113" s="60">
        <f t="shared" si="106"/>
        <v>2026.4999999999998</v>
      </c>
      <c r="Q113" s="60">
        <f t="shared" si="97"/>
        <v>782.7</v>
      </c>
      <c r="R113" s="60">
        <f t="shared" si="108"/>
        <v>-4059.2</v>
      </c>
      <c r="S113" s="60">
        <f t="shared" si="109"/>
        <v>40.900355250131035</v>
      </c>
      <c r="T113" s="840">
        <f>AF113</f>
        <v>3125.1</v>
      </c>
      <c r="U113" s="88">
        <f t="shared" si="146"/>
        <v>-315.90000000000009</v>
      </c>
      <c r="V113" s="700">
        <f t="shared" si="147"/>
        <v>89.891523471248917</v>
      </c>
      <c r="W113" s="882">
        <v>6864.1</v>
      </c>
      <c r="X113" s="536">
        <v>6868.4</v>
      </c>
      <c r="Y113" s="1000">
        <f t="shared" si="127"/>
        <v>5374.7</v>
      </c>
      <c r="Z113" s="959">
        <v>1493.7</v>
      </c>
      <c r="AA113" s="989">
        <v>2809.2</v>
      </c>
      <c r="AB113" s="383">
        <f t="shared" si="98"/>
        <v>2026.4999999999998</v>
      </c>
      <c r="AC113" s="60">
        <v>782.7</v>
      </c>
      <c r="AD113" s="60">
        <f t="shared" si="118"/>
        <v>-4059.2</v>
      </c>
      <c r="AE113" s="60">
        <f t="shared" si="117"/>
        <v>40.900355250131035</v>
      </c>
      <c r="AF113" s="916">
        <v>3125.1</v>
      </c>
      <c r="AG113" s="60">
        <f t="shared" si="148"/>
        <v>-315.90000000000009</v>
      </c>
      <c r="AH113" s="207">
        <f t="shared" si="150"/>
        <v>89.891523471248917</v>
      </c>
      <c r="AI113" s="523"/>
      <c r="AJ113" s="60"/>
      <c r="AK113" s="60"/>
      <c r="AL113" s="60">
        <f t="shared" si="139"/>
        <v>0</v>
      </c>
      <c r="AM113" s="60" t="str">
        <f t="shared" si="140"/>
        <v xml:space="preserve"> </v>
      </c>
      <c r="AN113" s="797"/>
      <c r="AO113" s="60">
        <f t="shared" si="143"/>
        <v>0</v>
      </c>
      <c r="AP113" s="206" t="str">
        <f t="shared" si="124"/>
        <v xml:space="preserve"> </v>
      </c>
      <c r="AQ113" s="169"/>
      <c r="AR113" s="383"/>
      <c r="AS113" s="60"/>
      <c r="AT113" s="60">
        <f t="shared" si="149"/>
        <v>0</v>
      </c>
      <c r="AU113" s="61" t="str">
        <f t="shared" si="125"/>
        <v xml:space="preserve"> </v>
      </c>
      <c r="AV113" s="748"/>
      <c r="AW113" s="60">
        <f t="shared" si="144"/>
        <v>0</v>
      </c>
      <c r="AX113" s="494" t="str">
        <f t="shared" si="123"/>
        <v xml:space="preserve"> </v>
      </c>
      <c r="AY113" s="547">
        <v>2884.7</v>
      </c>
      <c r="AZ113" s="514">
        <v>3310.7</v>
      </c>
      <c r="BA113" s="514">
        <f t="shared" si="94"/>
        <v>3114.1</v>
      </c>
      <c r="BB113" s="514">
        <v>196.6</v>
      </c>
      <c r="BC113" s="136">
        <v>886.1</v>
      </c>
      <c r="BD113" s="136">
        <f t="shared" si="141"/>
        <v>880.1</v>
      </c>
      <c r="BE113" s="136">
        <v>6</v>
      </c>
      <c r="BF113" s="138">
        <f t="shared" si="129"/>
        <v>-2424.6</v>
      </c>
      <c r="BG113" s="136">
        <f t="shared" si="65"/>
        <v>26.764732533905217</v>
      </c>
      <c r="BH113" s="748">
        <v>844.5</v>
      </c>
      <c r="BI113" s="60">
        <f t="shared" si="151"/>
        <v>41.600000000000023</v>
      </c>
      <c r="BJ113" s="173">
        <f t="shared" si="157"/>
        <v>104.92599171107165</v>
      </c>
      <c r="BK113" s="2"/>
      <c r="BL113" s="823">
        <f t="shared" si="95"/>
        <v>96.1</v>
      </c>
      <c r="BM113" s="823">
        <f t="shared" si="96"/>
        <v>81.3</v>
      </c>
      <c r="BN113" s="813">
        <v>81.3</v>
      </c>
      <c r="BO113" s="813"/>
      <c r="BP113" s="813"/>
      <c r="BQ113" s="813">
        <v>14.8</v>
      </c>
    </row>
    <row r="114" spans="1:69" s="234" customFormat="1" ht="21.75" customHeight="1" x14ac:dyDescent="0.25">
      <c r="A114" s="631" t="s">
        <v>207</v>
      </c>
      <c r="B114" s="632" t="s">
        <v>204</v>
      </c>
      <c r="C114" s="459">
        <f>M114+AY114</f>
        <v>958.3</v>
      </c>
      <c r="D114" s="459">
        <f>N114+AZ114</f>
        <v>1090.2</v>
      </c>
      <c r="E114" s="228">
        <f>O114+BC114</f>
        <v>343.7</v>
      </c>
      <c r="F114" s="228">
        <f t="shared" si="156"/>
        <v>340.09999999999997</v>
      </c>
      <c r="G114" s="228">
        <f t="shared" ref="G114:G130" si="158">Q114+BE114</f>
        <v>3.6</v>
      </c>
      <c r="H114" s="228">
        <f t="shared" si="92"/>
        <v>-746.5</v>
      </c>
      <c r="I114" s="228">
        <f t="shared" si="93"/>
        <v>31.526325444872498</v>
      </c>
      <c r="J114" s="829">
        <f>T114+BH114</f>
        <v>335.79999999999995</v>
      </c>
      <c r="K114" s="228">
        <f t="shared" si="119"/>
        <v>7.9000000000000341</v>
      </c>
      <c r="L114" s="229">
        <f t="shared" si="136"/>
        <v>102.35259082787374</v>
      </c>
      <c r="M114" s="384">
        <f t="shared" si="153"/>
        <v>958.3</v>
      </c>
      <c r="N114" s="384">
        <f t="shared" si="154"/>
        <v>1089.5</v>
      </c>
      <c r="O114" s="231">
        <f t="shared" si="155"/>
        <v>343.7</v>
      </c>
      <c r="P114" s="231">
        <f t="shared" si="106"/>
        <v>340.09999999999997</v>
      </c>
      <c r="Q114" s="231">
        <f t="shared" si="97"/>
        <v>3.6</v>
      </c>
      <c r="R114" s="231">
        <f t="shared" si="108"/>
        <v>-745.8</v>
      </c>
      <c r="S114" s="231">
        <f t="shared" si="109"/>
        <v>31.546581000458922</v>
      </c>
      <c r="T114" s="829">
        <f t="shared" si="145"/>
        <v>335.4</v>
      </c>
      <c r="U114" s="232">
        <f t="shared" si="146"/>
        <v>8.3000000000000114</v>
      </c>
      <c r="V114" s="701">
        <f t="shared" si="147"/>
        <v>102.47465712581992</v>
      </c>
      <c r="W114" s="883">
        <v>958.3</v>
      </c>
      <c r="X114" s="686">
        <v>1089.5</v>
      </c>
      <c r="Y114" s="940">
        <f>X114-Z114</f>
        <v>1085.7</v>
      </c>
      <c r="Z114" s="960">
        <v>3.8</v>
      </c>
      <c r="AA114" s="988">
        <v>343.7</v>
      </c>
      <c r="AB114" s="384">
        <f t="shared" si="98"/>
        <v>340.09999999999997</v>
      </c>
      <c r="AC114" s="231">
        <v>3.6</v>
      </c>
      <c r="AD114" s="231">
        <f t="shared" si="118"/>
        <v>-745.8</v>
      </c>
      <c r="AE114" s="231">
        <f t="shared" si="117"/>
        <v>31.546581000458922</v>
      </c>
      <c r="AF114" s="895">
        <v>335.4</v>
      </c>
      <c r="AG114" s="231">
        <f t="shared" si="148"/>
        <v>8.3000000000000114</v>
      </c>
      <c r="AH114" s="896">
        <f t="shared" si="150"/>
        <v>102.47465712581992</v>
      </c>
      <c r="AI114" s="524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8"/>
      <c r="AO114" s="231">
        <f t="shared" si="143"/>
        <v>0</v>
      </c>
      <c r="AP114" s="206" t="str">
        <f t="shared" si="124"/>
        <v xml:space="preserve"> </v>
      </c>
      <c r="AQ114" s="230"/>
      <c r="AR114" s="384"/>
      <c r="AS114" s="231"/>
      <c r="AT114" s="231">
        <f t="shared" si="149"/>
        <v>0</v>
      </c>
      <c r="AU114" s="228" t="str">
        <f t="shared" si="125"/>
        <v xml:space="preserve"> </v>
      </c>
      <c r="AV114" s="349"/>
      <c r="AW114" s="231">
        <f t="shared" si="144"/>
        <v>0</v>
      </c>
      <c r="AX114" s="495" t="str">
        <f t="shared" si="123"/>
        <v xml:space="preserve"> </v>
      </c>
      <c r="AY114" s="548"/>
      <c r="AZ114" s="847">
        <v>0.7</v>
      </c>
      <c r="BA114" s="847">
        <f t="shared" si="94"/>
        <v>0.7</v>
      </c>
      <c r="BB114" s="847"/>
      <c r="BC114" s="231"/>
      <c r="BD114" s="856">
        <f t="shared" si="141"/>
        <v>0</v>
      </c>
      <c r="BE114" s="231"/>
      <c r="BF114" s="228"/>
      <c r="BG114" s="231">
        <f t="shared" si="65"/>
        <v>0</v>
      </c>
      <c r="BH114" s="846">
        <v>0.4</v>
      </c>
      <c r="BI114" s="231">
        <f t="shared" si="151"/>
        <v>-0.4</v>
      </c>
      <c r="BJ114" s="173">
        <f t="shared" si="157"/>
        <v>0</v>
      </c>
      <c r="BK114" s="2"/>
      <c r="BL114" s="823">
        <f t="shared" si="95"/>
        <v>0</v>
      </c>
      <c r="BM114" s="823">
        <f t="shared" si="96"/>
        <v>0</v>
      </c>
      <c r="BN114" s="811"/>
      <c r="BO114" s="811"/>
      <c r="BP114" s="811"/>
      <c r="BQ114" s="811"/>
    </row>
    <row r="115" spans="1:69" s="7" customFormat="1" ht="22.5" customHeight="1" x14ac:dyDescent="0.25">
      <c r="A115" s="629" t="s">
        <v>68</v>
      </c>
      <c r="B115" s="630" t="s">
        <v>67</v>
      </c>
      <c r="C115" s="458">
        <f>M115+AY115-C116</f>
        <v>384.8</v>
      </c>
      <c r="D115" s="458">
        <f>N115+AZ115-D116</f>
        <v>362.09999999999997</v>
      </c>
      <c r="E115" s="61">
        <f>O115+BC115-E116</f>
        <v>128.29999999999998</v>
      </c>
      <c r="F115" s="61">
        <f>P115+BD115-F116</f>
        <v>121.2</v>
      </c>
      <c r="G115" s="61">
        <f t="shared" si="158"/>
        <v>7.1</v>
      </c>
      <c r="H115" s="61">
        <f t="shared" si="92"/>
        <v>-233.79999999999998</v>
      </c>
      <c r="I115" s="61">
        <f t="shared" si="93"/>
        <v>35.432201049433857</v>
      </c>
      <c r="J115" s="840">
        <f>T115+BH115-J116</f>
        <v>109.9</v>
      </c>
      <c r="K115" s="61">
        <f t="shared" si="119"/>
        <v>18.399999999999977</v>
      </c>
      <c r="L115" s="174">
        <f t="shared" si="136"/>
        <v>116.74249317561419</v>
      </c>
      <c r="M115" s="383">
        <f t="shared" si="153"/>
        <v>358.3</v>
      </c>
      <c r="N115" s="383">
        <f t="shared" si="154"/>
        <v>357.4</v>
      </c>
      <c r="O115" s="60">
        <f t="shared" si="155"/>
        <v>119.4</v>
      </c>
      <c r="P115" s="60">
        <f t="shared" si="106"/>
        <v>112.4</v>
      </c>
      <c r="Q115" s="60">
        <f t="shared" si="97"/>
        <v>7</v>
      </c>
      <c r="R115" s="60">
        <f t="shared" si="108"/>
        <v>-237.99999999999997</v>
      </c>
      <c r="S115" s="60">
        <f t="shared" si="109"/>
        <v>33.407946278679354</v>
      </c>
      <c r="T115" s="840">
        <f>AF115</f>
        <v>98.4</v>
      </c>
      <c r="U115" s="88">
        <f t="shared" si="146"/>
        <v>21</v>
      </c>
      <c r="V115" s="700">
        <f t="shared" si="147"/>
        <v>121.34146341463415</v>
      </c>
      <c r="W115" s="882">
        <v>358.3</v>
      </c>
      <c r="X115" s="536">
        <v>357.4</v>
      </c>
      <c r="Y115" s="1000">
        <f t="shared" si="127"/>
        <v>296.7</v>
      </c>
      <c r="Z115" s="959">
        <v>60.7</v>
      </c>
      <c r="AA115" s="989">
        <v>119.4</v>
      </c>
      <c r="AB115" s="383">
        <f t="shared" si="98"/>
        <v>112.4</v>
      </c>
      <c r="AC115" s="60">
        <v>7</v>
      </c>
      <c r="AD115" s="60">
        <f t="shared" si="118"/>
        <v>-237.99999999999997</v>
      </c>
      <c r="AE115" s="60">
        <f t="shared" si="117"/>
        <v>33.407946278679354</v>
      </c>
      <c r="AF115" s="916">
        <v>98.4</v>
      </c>
      <c r="AG115" s="60">
        <f t="shared" si="148"/>
        <v>21</v>
      </c>
      <c r="AH115" s="207">
        <f t="shared" si="150"/>
        <v>121.34146341463415</v>
      </c>
      <c r="AI115" s="523"/>
      <c r="AJ115" s="60"/>
      <c r="AK115" s="60"/>
      <c r="AL115" s="60">
        <f t="shared" si="139"/>
        <v>0</v>
      </c>
      <c r="AM115" s="60" t="str">
        <f t="shared" si="140"/>
        <v xml:space="preserve"> </v>
      </c>
      <c r="AN115" s="797"/>
      <c r="AO115" s="60">
        <f t="shared" si="143"/>
        <v>0</v>
      </c>
      <c r="AP115" s="206" t="str">
        <f t="shared" si="124"/>
        <v xml:space="preserve"> </v>
      </c>
      <c r="AQ115" s="169"/>
      <c r="AR115" s="383"/>
      <c r="AS115" s="60"/>
      <c r="AT115" s="60">
        <f t="shared" si="149"/>
        <v>0</v>
      </c>
      <c r="AU115" s="61" t="str">
        <f t="shared" si="125"/>
        <v xml:space="preserve"> </v>
      </c>
      <c r="AV115" s="748"/>
      <c r="AW115" s="60">
        <f t="shared" si="144"/>
        <v>0</v>
      </c>
      <c r="AX115" s="494" t="str">
        <f t="shared" si="123"/>
        <v xml:space="preserve"> </v>
      </c>
      <c r="AY115" s="547">
        <v>26.5</v>
      </c>
      <c r="AZ115" s="514">
        <v>30.2</v>
      </c>
      <c r="BA115" s="514">
        <f t="shared" si="94"/>
        <v>26.8</v>
      </c>
      <c r="BB115" s="514">
        <v>3.4</v>
      </c>
      <c r="BC115" s="136">
        <v>12.7</v>
      </c>
      <c r="BD115" s="136">
        <f t="shared" si="141"/>
        <v>12.6</v>
      </c>
      <c r="BE115" s="136">
        <v>0.1</v>
      </c>
      <c r="BF115" s="136">
        <f t="shared" si="129"/>
        <v>-17.5</v>
      </c>
      <c r="BG115" s="136">
        <f t="shared" si="65"/>
        <v>42.05298013245033</v>
      </c>
      <c r="BH115" s="748">
        <v>16.100000000000001</v>
      </c>
      <c r="BI115" s="60">
        <f t="shared" si="151"/>
        <v>-3.4000000000000021</v>
      </c>
      <c r="BJ115" s="173">
        <f t="shared" si="157"/>
        <v>78.881987577639748</v>
      </c>
      <c r="BK115" s="2"/>
      <c r="BL115" s="823">
        <f t="shared" si="95"/>
        <v>4</v>
      </c>
      <c r="BM115" s="823">
        <f t="shared" si="96"/>
        <v>4</v>
      </c>
      <c r="BN115" s="813">
        <v>4</v>
      </c>
      <c r="BO115" s="813"/>
      <c r="BP115" s="813"/>
      <c r="BQ115" s="813"/>
    </row>
    <row r="116" spans="1:69" s="234" customFormat="1" ht="21.75" customHeight="1" x14ac:dyDescent="0.25">
      <c r="A116" s="631" t="s">
        <v>207</v>
      </c>
      <c r="B116" s="632" t="s">
        <v>204</v>
      </c>
      <c r="C116" s="459">
        <f>M116+AY116</f>
        <v>0</v>
      </c>
      <c r="D116" s="459">
        <f>N116+AZ116</f>
        <v>25.5</v>
      </c>
      <c r="E116" s="228">
        <f>O116+BC116</f>
        <v>3.8</v>
      </c>
      <c r="F116" s="228">
        <f t="shared" si="156"/>
        <v>3.8</v>
      </c>
      <c r="G116" s="228">
        <f t="shared" si="158"/>
        <v>0</v>
      </c>
      <c r="H116" s="228">
        <f t="shared" si="92"/>
        <v>-21.7</v>
      </c>
      <c r="I116" s="228">
        <f t="shared" si="93"/>
        <v>14.901960784313726</v>
      </c>
      <c r="J116" s="829">
        <f>T116+BH116</f>
        <v>4.5999999999999996</v>
      </c>
      <c r="K116" s="228">
        <f t="shared" si="119"/>
        <v>-0.79999999999999982</v>
      </c>
      <c r="L116" s="229">
        <f t="shared" si="136"/>
        <v>82.608695652173907</v>
      </c>
      <c r="M116" s="384">
        <f t="shared" si="153"/>
        <v>0</v>
      </c>
      <c r="N116" s="384">
        <f t="shared" si="154"/>
        <v>25.5</v>
      </c>
      <c r="O116" s="231">
        <f t="shared" si="155"/>
        <v>3.8</v>
      </c>
      <c r="P116" s="231">
        <f t="shared" si="106"/>
        <v>3.8</v>
      </c>
      <c r="Q116" s="231">
        <f t="shared" si="97"/>
        <v>0</v>
      </c>
      <c r="R116" s="231">
        <f t="shared" si="108"/>
        <v>-21.7</v>
      </c>
      <c r="S116" s="231">
        <f t="shared" si="109"/>
        <v>14.901960784313726</v>
      </c>
      <c r="T116" s="829">
        <f t="shared" si="145"/>
        <v>4.5999999999999996</v>
      </c>
      <c r="U116" s="232">
        <f t="shared" si="146"/>
        <v>-0.79999999999999982</v>
      </c>
      <c r="V116" s="701">
        <f t="shared" si="147"/>
        <v>82.608695652173907</v>
      </c>
      <c r="W116" s="883"/>
      <c r="X116" s="686">
        <v>25.5</v>
      </c>
      <c r="Y116" s="940">
        <f>X116-Z116</f>
        <v>25.5</v>
      </c>
      <c r="Z116" s="960"/>
      <c r="AA116" s="988">
        <v>3.8</v>
      </c>
      <c r="AB116" s="384">
        <f t="shared" si="98"/>
        <v>3.8</v>
      </c>
      <c r="AC116" s="231"/>
      <c r="AD116" s="231">
        <f t="shared" si="118"/>
        <v>-21.7</v>
      </c>
      <c r="AE116" s="231">
        <f t="shared" si="117"/>
        <v>14.901960784313726</v>
      </c>
      <c r="AF116" s="895">
        <v>4.5999999999999996</v>
      </c>
      <c r="AG116" s="231">
        <f t="shared" si="148"/>
        <v>-0.79999999999999982</v>
      </c>
      <c r="AH116" s="233">
        <f t="shared" si="150"/>
        <v>82.608695652173907</v>
      </c>
      <c r="AI116" s="524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8"/>
      <c r="AO116" s="231">
        <f t="shared" si="143"/>
        <v>0</v>
      </c>
      <c r="AP116" s="206" t="str">
        <f t="shared" si="124"/>
        <v xml:space="preserve"> </v>
      </c>
      <c r="AQ116" s="230"/>
      <c r="AR116" s="384"/>
      <c r="AS116" s="231"/>
      <c r="AT116" s="231">
        <f t="shared" si="149"/>
        <v>0</v>
      </c>
      <c r="AU116" s="228" t="str">
        <f t="shared" si="125"/>
        <v xml:space="preserve"> </v>
      </c>
      <c r="AV116" s="349"/>
      <c r="AW116" s="231">
        <f t="shared" si="144"/>
        <v>0</v>
      </c>
      <c r="AX116" s="495" t="str">
        <f t="shared" si="123"/>
        <v xml:space="preserve"> </v>
      </c>
      <c r="AY116" s="548"/>
      <c r="AZ116" s="384"/>
      <c r="BA116" s="384">
        <f t="shared" si="94"/>
        <v>0</v>
      </c>
      <c r="BB116" s="384"/>
      <c r="BC116" s="231"/>
      <c r="BD116" s="136">
        <f t="shared" si="141"/>
        <v>0</v>
      </c>
      <c r="BE116" s="231"/>
      <c r="BF116" s="228"/>
      <c r="BG116" s="231"/>
      <c r="BH116" s="349"/>
      <c r="BI116" s="60">
        <f t="shared" si="151"/>
        <v>0</v>
      </c>
      <c r="BJ116" s="173" t="str">
        <f t="shared" si="157"/>
        <v xml:space="preserve"> </v>
      </c>
      <c r="BK116" s="2"/>
      <c r="BL116" s="823">
        <f t="shared" si="95"/>
        <v>0</v>
      </c>
      <c r="BM116" s="823">
        <f t="shared" si="96"/>
        <v>0</v>
      </c>
      <c r="BN116" s="811"/>
      <c r="BO116" s="811"/>
      <c r="BP116" s="811"/>
      <c r="BQ116" s="811"/>
    </row>
    <row r="117" spans="1:69" s="7" customFormat="1" ht="32.25" customHeight="1" x14ac:dyDescent="0.25">
      <c r="A117" s="629" t="s">
        <v>70</v>
      </c>
      <c r="B117" s="630" t="s">
        <v>69</v>
      </c>
      <c r="C117" s="458">
        <f>M117+AY117-C118</f>
        <v>2427.1999999999998</v>
      </c>
      <c r="D117" s="458">
        <f>N117+AZ117-D118</f>
        <v>2818.1</v>
      </c>
      <c r="E117" s="61">
        <f>O117+BC117-E118</f>
        <v>899.80000000000007</v>
      </c>
      <c r="F117" s="61">
        <f>P117+BD117-F118+BD118</f>
        <v>852.00000000000011</v>
      </c>
      <c r="G117" s="61">
        <f t="shared" si="158"/>
        <v>48.4</v>
      </c>
      <c r="H117" s="61">
        <f t="shared" si="92"/>
        <v>-1918.2999999999997</v>
      </c>
      <c r="I117" s="61">
        <f t="shared" si="93"/>
        <v>31.929314076860297</v>
      </c>
      <c r="J117" s="840">
        <f>T117+BH117-J118</f>
        <v>728.19999999999993</v>
      </c>
      <c r="K117" s="61">
        <f t="shared" si="119"/>
        <v>171.60000000000014</v>
      </c>
      <c r="L117" s="174">
        <f t="shared" si="136"/>
        <v>123.56495468277949</v>
      </c>
      <c r="M117" s="383">
        <f t="shared" si="153"/>
        <v>643.29999999999995</v>
      </c>
      <c r="N117" s="383">
        <f t="shared" si="154"/>
        <v>621.5</v>
      </c>
      <c r="O117" s="60">
        <f t="shared" si="155"/>
        <v>147</v>
      </c>
      <c r="P117" s="60">
        <f t="shared" si="106"/>
        <v>132.9</v>
      </c>
      <c r="Q117" s="60">
        <f t="shared" si="97"/>
        <v>14.1</v>
      </c>
      <c r="R117" s="60">
        <f t="shared" si="108"/>
        <v>-474.5</v>
      </c>
      <c r="S117" s="60">
        <f t="shared" si="109"/>
        <v>23.652453740949316</v>
      </c>
      <c r="T117" s="840">
        <f>AF117+AN117+AV117</f>
        <v>110.4</v>
      </c>
      <c r="U117" s="88">
        <f t="shared" si="146"/>
        <v>36.599999999999994</v>
      </c>
      <c r="V117" s="700">
        <f t="shared" si="147"/>
        <v>133.15217391304347</v>
      </c>
      <c r="W117" s="882">
        <v>643.29999999999995</v>
      </c>
      <c r="X117" s="536">
        <v>621.5</v>
      </c>
      <c r="Y117" s="1000">
        <f t="shared" si="127"/>
        <v>519.5</v>
      </c>
      <c r="Z117" s="959">
        <v>102</v>
      </c>
      <c r="AA117" s="989">
        <v>147</v>
      </c>
      <c r="AB117" s="383">
        <f t="shared" si="98"/>
        <v>132.9</v>
      </c>
      <c r="AC117" s="60">
        <v>14.1</v>
      </c>
      <c r="AD117" s="60">
        <f t="shared" si="118"/>
        <v>-474.5</v>
      </c>
      <c r="AE117" s="60">
        <f t="shared" si="117"/>
        <v>23.652453740949316</v>
      </c>
      <c r="AF117" s="916">
        <v>110.4</v>
      </c>
      <c r="AG117" s="60">
        <f t="shared" si="148"/>
        <v>36.599999999999994</v>
      </c>
      <c r="AH117" s="207">
        <f t="shared" si="150"/>
        <v>133.15217391304347</v>
      </c>
      <c r="AI117" s="523"/>
      <c r="AJ117" s="60"/>
      <c r="AK117" s="60"/>
      <c r="AL117" s="60">
        <f t="shared" si="139"/>
        <v>0</v>
      </c>
      <c r="AM117" s="60" t="str">
        <f t="shared" si="140"/>
        <v xml:space="preserve"> </v>
      </c>
      <c r="AN117" s="797"/>
      <c r="AO117" s="60">
        <f t="shared" si="143"/>
        <v>0</v>
      </c>
      <c r="AP117" s="206" t="str">
        <f t="shared" si="124"/>
        <v xml:space="preserve"> </v>
      </c>
      <c r="AQ117" s="169"/>
      <c r="AR117" s="383"/>
      <c r="AS117" s="60"/>
      <c r="AT117" s="60">
        <f t="shared" si="149"/>
        <v>0</v>
      </c>
      <c r="AU117" s="61" t="str">
        <f t="shared" si="125"/>
        <v xml:space="preserve"> </v>
      </c>
      <c r="AV117" s="748"/>
      <c r="AW117" s="60">
        <f t="shared" si="144"/>
        <v>0</v>
      </c>
      <c r="AX117" s="494" t="str">
        <f t="shared" si="123"/>
        <v xml:space="preserve"> </v>
      </c>
      <c r="AY117" s="547">
        <v>1785.7</v>
      </c>
      <c r="AZ117" s="514">
        <v>2593</v>
      </c>
      <c r="BA117" s="514">
        <f t="shared" si="94"/>
        <v>2408</v>
      </c>
      <c r="BB117" s="514">
        <v>185</v>
      </c>
      <c r="BC117" s="136">
        <v>845.1</v>
      </c>
      <c r="BD117" s="136">
        <f t="shared" si="141"/>
        <v>810.80000000000007</v>
      </c>
      <c r="BE117" s="136">
        <v>34.299999999999997</v>
      </c>
      <c r="BF117" s="139">
        <f t="shared" si="129"/>
        <v>-1747.9</v>
      </c>
      <c r="BG117" s="136">
        <f t="shared" si="65"/>
        <v>32.591592749710763</v>
      </c>
      <c r="BH117" s="748">
        <v>686.5</v>
      </c>
      <c r="BI117" s="60">
        <f t="shared" si="151"/>
        <v>158.60000000000002</v>
      </c>
      <c r="BJ117" s="173">
        <f t="shared" si="157"/>
        <v>123.10269482884195</v>
      </c>
      <c r="BK117" s="2"/>
      <c r="BL117" s="823">
        <f t="shared" si="95"/>
        <v>6.6</v>
      </c>
      <c r="BM117" s="823">
        <f t="shared" si="96"/>
        <v>0</v>
      </c>
      <c r="BN117" s="813"/>
      <c r="BO117" s="813"/>
      <c r="BP117" s="813"/>
      <c r="BQ117" s="767">
        <v>6.6</v>
      </c>
    </row>
    <row r="118" spans="1:69" s="234" customFormat="1" ht="21.75" customHeight="1" x14ac:dyDescent="0.25">
      <c r="A118" s="631" t="s">
        <v>207</v>
      </c>
      <c r="B118" s="632" t="s">
        <v>204</v>
      </c>
      <c r="C118" s="459">
        <f>M118+AY118</f>
        <v>1.8</v>
      </c>
      <c r="D118" s="459">
        <f>N118+AZ118</f>
        <v>396.40000000000003</v>
      </c>
      <c r="E118" s="228">
        <f>O118+BC118</f>
        <v>92.3</v>
      </c>
      <c r="F118" s="228">
        <f t="shared" si="156"/>
        <v>92.3</v>
      </c>
      <c r="G118" s="228">
        <f t="shared" si="158"/>
        <v>0</v>
      </c>
      <c r="H118" s="228">
        <f t="shared" si="92"/>
        <v>-304.10000000000002</v>
      </c>
      <c r="I118" s="228">
        <f t="shared" si="93"/>
        <v>23.284561049445003</v>
      </c>
      <c r="J118" s="829">
        <f>T118+BH118</f>
        <v>68.7</v>
      </c>
      <c r="K118" s="228">
        <f t="shared" si="119"/>
        <v>23.599999999999994</v>
      </c>
      <c r="L118" s="229">
        <f t="shared" si="136"/>
        <v>134.35225618631733</v>
      </c>
      <c r="M118" s="524">
        <f t="shared" si="153"/>
        <v>0</v>
      </c>
      <c r="N118" s="524">
        <f t="shared" si="154"/>
        <v>389.8</v>
      </c>
      <c r="O118" s="231">
        <f t="shared" si="155"/>
        <v>91.7</v>
      </c>
      <c r="P118" s="231">
        <f t="shared" si="106"/>
        <v>91.7</v>
      </c>
      <c r="Q118" s="231">
        <f t="shared" si="97"/>
        <v>0</v>
      </c>
      <c r="R118" s="231">
        <f t="shared" si="108"/>
        <v>-298.10000000000002</v>
      </c>
      <c r="S118" s="231">
        <f t="shared" si="109"/>
        <v>23.524884556182656</v>
      </c>
      <c r="T118" s="829">
        <f t="shared" si="145"/>
        <v>67.7</v>
      </c>
      <c r="U118" s="232">
        <f t="shared" si="146"/>
        <v>24</v>
      </c>
      <c r="V118" s="701">
        <f t="shared" si="147"/>
        <v>135.45051698670605</v>
      </c>
      <c r="W118" s="885"/>
      <c r="X118" s="687">
        <v>389.8</v>
      </c>
      <c r="Y118" s="940">
        <f>X118-Z118</f>
        <v>389.8</v>
      </c>
      <c r="Z118" s="962"/>
      <c r="AA118" s="991">
        <v>91.7</v>
      </c>
      <c r="AB118" s="433">
        <f t="shared" si="98"/>
        <v>91.7</v>
      </c>
      <c r="AC118" s="231"/>
      <c r="AD118" s="231">
        <f t="shared" si="118"/>
        <v>-298.10000000000002</v>
      </c>
      <c r="AE118" s="231">
        <f t="shared" si="117"/>
        <v>23.524884556182656</v>
      </c>
      <c r="AF118" s="895">
        <v>67.7</v>
      </c>
      <c r="AG118" s="231">
        <f t="shared" si="148"/>
        <v>24</v>
      </c>
      <c r="AH118" s="233">
        <f t="shared" si="150"/>
        <v>135.45051698670605</v>
      </c>
      <c r="AI118" s="524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8"/>
      <c r="AO118" s="231">
        <f t="shared" si="143"/>
        <v>0</v>
      </c>
      <c r="AP118" s="206" t="str">
        <f t="shared" si="124"/>
        <v xml:space="preserve"> </v>
      </c>
      <c r="AQ118" s="230"/>
      <c r="AR118" s="384"/>
      <c r="AS118" s="231"/>
      <c r="AT118" s="231">
        <f t="shared" si="149"/>
        <v>0</v>
      </c>
      <c r="AU118" s="228" t="str">
        <f t="shared" si="125"/>
        <v xml:space="preserve"> </v>
      </c>
      <c r="AV118" s="349"/>
      <c r="AW118" s="231">
        <f t="shared" si="144"/>
        <v>0</v>
      </c>
      <c r="AX118" s="495" t="str">
        <f t="shared" si="123"/>
        <v xml:space="preserve"> </v>
      </c>
      <c r="AY118" s="548">
        <v>1.8</v>
      </c>
      <c r="AZ118" s="847">
        <v>6.6</v>
      </c>
      <c r="BA118" s="847">
        <f t="shared" si="94"/>
        <v>6.6</v>
      </c>
      <c r="BB118" s="847"/>
      <c r="BC118" s="231">
        <v>0.6</v>
      </c>
      <c r="BD118" s="856">
        <f t="shared" si="141"/>
        <v>0.6</v>
      </c>
      <c r="BE118" s="231"/>
      <c r="BF118" s="228">
        <f t="shared" si="129"/>
        <v>-6</v>
      </c>
      <c r="BG118" s="231">
        <f t="shared" si="65"/>
        <v>9.0909090909090917</v>
      </c>
      <c r="BH118" s="349">
        <v>1</v>
      </c>
      <c r="BI118" s="60">
        <f t="shared" si="151"/>
        <v>-0.4</v>
      </c>
      <c r="BJ118" s="173">
        <f t="shared" si="157"/>
        <v>60</v>
      </c>
      <c r="BK118" s="2"/>
      <c r="BL118" s="823">
        <f t="shared" si="95"/>
        <v>0</v>
      </c>
      <c r="BM118" s="823">
        <f t="shared" si="96"/>
        <v>0</v>
      </c>
      <c r="BN118" s="811"/>
      <c r="BO118" s="811"/>
      <c r="BP118" s="811"/>
      <c r="BQ118" s="811"/>
    </row>
    <row r="119" spans="1:69" s="7" customFormat="1" ht="23.25" customHeight="1" x14ac:dyDescent="0.25">
      <c r="A119" s="629" t="s">
        <v>71</v>
      </c>
      <c r="B119" s="630" t="s">
        <v>72</v>
      </c>
      <c r="C119" s="458">
        <f>M119+AY119-C120</f>
        <v>8066.3</v>
      </c>
      <c r="D119" s="458">
        <f>N119+AZ119-D120</f>
        <v>13643.900000000001</v>
      </c>
      <c r="E119" s="61">
        <f>O119+BC119-E120</f>
        <v>7608</v>
      </c>
      <c r="F119" s="61">
        <f>P119+BD119-F120</f>
        <v>7135</v>
      </c>
      <c r="G119" s="61">
        <f t="shared" si="158"/>
        <v>473</v>
      </c>
      <c r="H119" s="61">
        <f t="shared" si="92"/>
        <v>-6035.9000000000015</v>
      </c>
      <c r="I119" s="61">
        <f t="shared" si="93"/>
        <v>55.761182653053744</v>
      </c>
      <c r="J119" s="840">
        <f>T119+BH119-J120</f>
        <v>5034.7000000000007</v>
      </c>
      <c r="K119" s="61">
        <f t="shared" si="119"/>
        <v>2573.2999999999993</v>
      </c>
      <c r="L119" s="174">
        <f t="shared" si="136"/>
        <v>151.11128766361449</v>
      </c>
      <c r="M119" s="523">
        <v>7901.8</v>
      </c>
      <c r="N119" s="523">
        <f>X119+AJ119+AR119-N121</f>
        <v>13410.900000000001</v>
      </c>
      <c r="O119" s="60">
        <f>AA119+AK119+AS119-O121</f>
        <v>7545</v>
      </c>
      <c r="P119" s="60">
        <f>AB119+AK119+AS119-P121</f>
        <v>7072.4</v>
      </c>
      <c r="Q119" s="60">
        <f t="shared" si="97"/>
        <v>472.6</v>
      </c>
      <c r="R119" s="60">
        <f t="shared" si="108"/>
        <v>-5865.9000000000015</v>
      </c>
      <c r="S119" s="60">
        <f t="shared" si="109"/>
        <v>56.260206250139809</v>
      </c>
      <c r="T119" s="840">
        <f>AF119+AV119-T121</f>
        <v>4951.6000000000004</v>
      </c>
      <c r="U119" s="88">
        <f t="shared" si="146"/>
        <v>2593.3999999999996</v>
      </c>
      <c r="V119" s="700">
        <f t="shared" si="147"/>
        <v>152.37498990225379</v>
      </c>
      <c r="W119" s="882">
        <v>7901.8</v>
      </c>
      <c r="X119" s="536">
        <v>7901.8</v>
      </c>
      <c r="Y119" s="1000">
        <f t="shared" si="127"/>
        <v>7125.1</v>
      </c>
      <c r="Z119" s="959">
        <v>776.7</v>
      </c>
      <c r="AA119" s="989">
        <v>3995.2</v>
      </c>
      <c r="AB119" s="383">
        <f t="shared" si="98"/>
        <v>3522.6</v>
      </c>
      <c r="AC119" s="60">
        <v>472.6</v>
      </c>
      <c r="AD119" s="60">
        <f t="shared" si="118"/>
        <v>-3906.6000000000004</v>
      </c>
      <c r="AE119" s="60">
        <f t="shared" si="117"/>
        <v>50.560631754790045</v>
      </c>
      <c r="AF119" s="916">
        <v>1813.8</v>
      </c>
      <c r="AG119" s="60">
        <f t="shared" si="148"/>
        <v>2181.3999999999996</v>
      </c>
      <c r="AH119" s="207" t="str">
        <f t="shared" si="150"/>
        <v>&gt;200</v>
      </c>
      <c r="AI119" s="523"/>
      <c r="AJ119" s="60"/>
      <c r="AK119" s="60"/>
      <c r="AL119" s="60">
        <f t="shared" si="139"/>
        <v>0</v>
      </c>
      <c r="AM119" s="60" t="str">
        <f t="shared" si="140"/>
        <v xml:space="preserve"> </v>
      </c>
      <c r="AN119" s="797"/>
      <c r="AO119" s="60">
        <f t="shared" si="143"/>
        <v>0</v>
      </c>
      <c r="AP119" s="206" t="str">
        <f t="shared" si="124"/>
        <v xml:space="preserve"> </v>
      </c>
      <c r="AQ119" s="169">
        <v>11344.1</v>
      </c>
      <c r="AR119" s="383">
        <v>11344.1</v>
      </c>
      <c r="AS119" s="60">
        <v>6467.3</v>
      </c>
      <c r="AT119" s="60">
        <f t="shared" si="149"/>
        <v>-4876.8</v>
      </c>
      <c r="AU119" s="61">
        <f t="shared" si="125"/>
        <v>57.010252025281858</v>
      </c>
      <c r="AV119" s="748">
        <v>4390.2</v>
      </c>
      <c r="AW119" s="60">
        <f t="shared" si="144"/>
        <v>2077.1000000000004</v>
      </c>
      <c r="AX119" s="494">
        <f t="shared" si="123"/>
        <v>147.31219534417568</v>
      </c>
      <c r="AY119" s="547">
        <v>164.5</v>
      </c>
      <c r="AZ119" s="514">
        <v>233</v>
      </c>
      <c r="BA119" s="514">
        <f t="shared" si="94"/>
        <v>232.6</v>
      </c>
      <c r="BB119" s="514">
        <v>0.4</v>
      </c>
      <c r="BC119" s="136">
        <v>63</v>
      </c>
      <c r="BD119" s="136">
        <f t="shared" si="141"/>
        <v>62.6</v>
      </c>
      <c r="BE119" s="136">
        <v>0.4</v>
      </c>
      <c r="BF119" s="139">
        <f t="shared" si="129"/>
        <v>-170</v>
      </c>
      <c r="BG119" s="136">
        <f t="shared" si="65"/>
        <v>27.038626609442062</v>
      </c>
      <c r="BH119" s="748">
        <v>83.1</v>
      </c>
      <c r="BI119" s="60">
        <f t="shared" si="151"/>
        <v>-20.099999999999994</v>
      </c>
      <c r="BJ119" s="173">
        <f t="shared" si="157"/>
        <v>75.812274368231044</v>
      </c>
      <c r="BK119" s="2"/>
      <c r="BL119" s="823">
        <f t="shared" si="95"/>
        <v>354.29999999999995</v>
      </c>
      <c r="BM119" s="823">
        <f t="shared" si="96"/>
        <v>353.59999999999997</v>
      </c>
      <c r="BN119" s="813">
        <v>72.2</v>
      </c>
      <c r="BO119" s="813"/>
      <c r="BP119" s="813">
        <v>281.39999999999998</v>
      </c>
      <c r="BQ119" s="813">
        <v>0.7</v>
      </c>
    </row>
    <row r="120" spans="1:69" s="234" customFormat="1" ht="21.75" customHeight="1" x14ac:dyDescent="0.25">
      <c r="A120" s="631" t="s">
        <v>207</v>
      </c>
      <c r="B120" s="632" t="s">
        <v>204</v>
      </c>
      <c r="C120" s="576"/>
      <c r="D120" s="459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9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24">
        <f t="shared" ref="M120:N125" si="159">W120+AI120+AQ120</f>
        <v>0</v>
      </c>
      <c r="N120" s="524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9">
        <f t="shared" si="145"/>
        <v>0</v>
      </c>
      <c r="U120" s="232">
        <f t="shared" si="146"/>
        <v>0</v>
      </c>
      <c r="V120" s="701" t="str">
        <f t="shared" si="147"/>
        <v xml:space="preserve"> </v>
      </c>
      <c r="W120" s="884"/>
      <c r="X120" s="537"/>
      <c r="Y120" s="30"/>
      <c r="Z120" s="961"/>
      <c r="AA120" s="990"/>
      <c r="AB120" s="384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11"/>
      <c r="AG120" s="231">
        <f t="shared" si="148"/>
        <v>0</v>
      </c>
      <c r="AH120" s="233" t="str">
        <f t="shared" si="150"/>
        <v xml:space="preserve"> </v>
      </c>
      <c r="AI120" s="524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8"/>
      <c r="AO120" s="231">
        <f t="shared" si="143"/>
        <v>0</v>
      </c>
      <c r="AP120" s="206" t="str">
        <f t="shared" si="124"/>
        <v xml:space="preserve"> </v>
      </c>
      <c r="AQ120" s="230"/>
      <c r="AR120" s="384"/>
      <c r="AS120" s="231"/>
      <c r="AT120" s="231">
        <f t="shared" si="149"/>
        <v>0</v>
      </c>
      <c r="AU120" s="228" t="str">
        <f t="shared" si="125"/>
        <v xml:space="preserve"> </v>
      </c>
      <c r="AV120" s="349"/>
      <c r="AW120" s="231">
        <f t="shared" si="144"/>
        <v>0</v>
      </c>
      <c r="AX120" s="495" t="str">
        <f t="shared" si="123"/>
        <v xml:space="preserve"> </v>
      </c>
      <c r="AY120" s="548"/>
      <c r="AZ120" s="384"/>
      <c r="BA120" s="384">
        <f t="shared" si="94"/>
        <v>0</v>
      </c>
      <c r="BB120" s="384"/>
      <c r="BC120" s="231"/>
      <c r="BD120" s="136">
        <f t="shared" si="141"/>
        <v>0</v>
      </c>
      <c r="BE120" s="231"/>
      <c r="BF120" s="228"/>
      <c r="BG120" s="231"/>
      <c r="BH120" s="349"/>
      <c r="BI120" s="60">
        <f t="shared" si="151"/>
        <v>0</v>
      </c>
      <c r="BJ120" s="173" t="str">
        <f t="shared" si="157"/>
        <v xml:space="preserve"> </v>
      </c>
      <c r="BK120" s="2"/>
      <c r="BL120" s="823">
        <f t="shared" si="95"/>
        <v>0</v>
      </c>
      <c r="BM120" s="823">
        <f t="shared" si="96"/>
        <v>0</v>
      </c>
      <c r="BN120" s="811"/>
      <c r="BO120" s="811"/>
      <c r="BP120" s="811"/>
      <c r="BQ120" s="811"/>
    </row>
    <row r="121" spans="1:69" s="234" customFormat="1" ht="21.75" customHeight="1" x14ac:dyDescent="0.25">
      <c r="A121" s="631" t="s">
        <v>206</v>
      </c>
      <c r="B121" s="632" t="s">
        <v>205</v>
      </c>
      <c r="C121" s="459">
        <f>M121+AY121</f>
        <v>5835</v>
      </c>
      <c r="D121" s="459">
        <f>N121+AZ121</f>
        <v>5835</v>
      </c>
      <c r="E121" s="228">
        <f>O121+BC121</f>
        <v>2917.5</v>
      </c>
      <c r="F121" s="228">
        <f t="shared" si="156"/>
        <v>2917.5</v>
      </c>
      <c r="G121" s="228">
        <f t="shared" si="158"/>
        <v>0</v>
      </c>
      <c r="H121" s="228">
        <f t="shared" si="92"/>
        <v>-2917.5</v>
      </c>
      <c r="I121" s="228">
        <f t="shared" si="93"/>
        <v>50</v>
      </c>
      <c r="J121" s="829">
        <f>T121+BH121</f>
        <v>1252.4000000000001</v>
      </c>
      <c r="K121" s="228">
        <f t="shared" si="119"/>
        <v>1665.1</v>
      </c>
      <c r="L121" s="229" t="str">
        <f t="shared" si="136"/>
        <v>&gt;200</v>
      </c>
      <c r="M121" s="524">
        <f t="shared" si="159"/>
        <v>5835</v>
      </c>
      <c r="N121" s="524">
        <f t="shared" si="159"/>
        <v>5835</v>
      </c>
      <c r="O121" s="231">
        <f t="shared" si="160"/>
        <v>2917.5</v>
      </c>
      <c r="P121" s="231">
        <f t="shared" si="106"/>
        <v>2917.5</v>
      </c>
      <c r="Q121" s="231">
        <f t="shared" si="97"/>
        <v>0</v>
      </c>
      <c r="R121" s="231">
        <f t="shared" si="108"/>
        <v>-2917.5</v>
      </c>
      <c r="S121" s="231">
        <f t="shared" si="109"/>
        <v>50</v>
      </c>
      <c r="T121" s="829">
        <f>AF121+AN121+AV121</f>
        <v>1252.4000000000001</v>
      </c>
      <c r="U121" s="232">
        <f>O121-T121</f>
        <v>1665.1</v>
      </c>
      <c r="V121" s="701" t="str">
        <f>IF(T121&lt;&gt;0,IF(O121/T121*100&lt;0,"&lt;0",IF(O121/T121*100&gt;200,"&gt;200",O121/T121*100))," ")</f>
        <v>&gt;200</v>
      </c>
      <c r="W121" s="883">
        <v>5835</v>
      </c>
      <c r="X121" s="686">
        <v>5835</v>
      </c>
      <c r="Y121" s="940">
        <f t="shared" ref="Y121:Y129" si="161">X121-Z121</f>
        <v>5835</v>
      </c>
      <c r="Z121" s="960"/>
      <c r="AA121" s="991">
        <v>2917.5</v>
      </c>
      <c r="AB121" s="384">
        <f t="shared" si="98"/>
        <v>2917.5</v>
      </c>
      <c r="AC121" s="231"/>
      <c r="AD121" s="231">
        <f t="shared" si="118"/>
        <v>-2917.5</v>
      </c>
      <c r="AE121" s="231">
        <f t="shared" si="117"/>
        <v>50</v>
      </c>
      <c r="AF121" s="895">
        <v>1252.4000000000001</v>
      </c>
      <c r="AG121" s="231">
        <f>AA121-AF121</f>
        <v>1665.1</v>
      </c>
      <c r="AH121" s="233" t="str">
        <f>IF(AF121&lt;&gt;0,IF(AA121/AF121*100&lt;0,"&lt;0",IF(AA121/AF121*100&gt;200,"&gt;200",AA121/AF121*100))," ")</f>
        <v>&gt;200</v>
      </c>
      <c r="AI121" s="524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8"/>
      <c r="AO121" s="231">
        <f>AK121-AN121</f>
        <v>0</v>
      </c>
      <c r="AP121" s="206" t="str">
        <f t="shared" si="124"/>
        <v xml:space="preserve"> </v>
      </c>
      <c r="AQ121" s="230"/>
      <c r="AR121" s="384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95" t="str">
        <f>IF(AV121&lt;&gt;0,IF(AS121/AV121*100&lt;0,"&lt;0",IF(AS121/AV121*100&gt;200,"&gt;200",AS121/AV121*100))," ")</f>
        <v xml:space="preserve"> </v>
      </c>
      <c r="AY121" s="548"/>
      <c r="AZ121" s="384"/>
      <c r="BA121" s="384">
        <f t="shared" si="94"/>
        <v>0</v>
      </c>
      <c r="BB121" s="384"/>
      <c r="BC121" s="231"/>
      <c r="BD121" s="136">
        <f t="shared" si="141"/>
        <v>0</v>
      </c>
      <c r="BE121" s="231"/>
      <c r="BF121" s="228"/>
      <c r="BG121" s="231"/>
      <c r="BH121" s="349"/>
      <c r="BI121" s="60">
        <f t="shared" si="151"/>
        <v>0</v>
      </c>
      <c r="BJ121" s="173" t="str">
        <f t="shared" si="157"/>
        <v xml:space="preserve"> </v>
      </c>
      <c r="BK121" s="2"/>
      <c r="BL121" s="823">
        <f t="shared" si="95"/>
        <v>50</v>
      </c>
      <c r="BM121" s="823">
        <f t="shared" si="96"/>
        <v>50</v>
      </c>
      <c r="BN121" s="813">
        <v>50</v>
      </c>
      <c r="BO121" s="813"/>
      <c r="BP121" s="813"/>
      <c r="BQ121" s="813"/>
    </row>
    <row r="122" spans="1:69" s="7" customFormat="1" ht="21" customHeight="1" x14ac:dyDescent="0.25">
      <c r="A122" s="629" t="s">
        <v>74</v>
      </c>
      <c r="B122" s="630" t="s">
        <v>73</v>
      </c>
      <c r="C122" s="458">
        <f>M122+AY122-C123</f>
        <v>2034.1</v>
      </c>
      <c r="D122" s="458">
        <f>N122+AZ122-D123</f>
        <v>2153.4</v>
      </c>
      <c r="E122" s="61">
        <f>O122+BC122-E123</f>
        <v>988.8</v>
      </c>
      <c r="F122" s="61">
        <f>P122+BD122-F123+BD123</f>
        <v>987.3</v>
      </c>
      <c r="G122" s="61">
        <f t="shared" si="158"/>
        <v>1.5</v>
      </c>
      <c r="H122" s="61">
        <f t="shared" si="92"/>
        <v>-1164.6000000000001</v>
      </c>
      <c r="I122" s="61">
        <f t="shared" si="93"/>
        <v>45.918083031485089</v>
      </c>
      <c r="J122" s="840">
        <f>T122+BH122-J123</f>
        <v>917.90000000000009</v>
      </c>
      <c r="K122" s="61">
        <f t="shared" si="119"/>
        <v>70.899999999999864</v>
      </c>
      <c r="L122" s="174">
        <f t="shared" si="136"/>
        <v>107.72415295783853</v>
      </c>
      <c r="M122" s="523">
        <f t="shared" si="159"/>
        <v>941.9</v>
      </c>
      <c r="N122" s="523">
        <f t="shared" si="159"/>
        <v>941.8</v>
      </c>
      <c r="O122" s="60">
        <f t="shared" si="160"/>
        <v>474.8</v>
      </c>
      <c r="P122" s="60">
        <f t="shared" si="106"/>
        <v>474.8</v>
      </c>
      <c r="Q122" s="60">
        <f t="shared" si="97"/>
        <v>0</v>
      </c>
      <c r="R122" s="60">
        <f t="shared" si="108"/>
        <v>-466.99999999999994</v>
      </c>
      <c r="S122" s="60">
        <f t="shared" si="109"/>
        <v>50.414100658313878</v>
      </c>
      <c r="T122" s="840">
        <f>AF122</f>
        <v>456.9</v>
      </c>
      <c r="U122" s="88">
        <f t="shared" si="146"/>
        <v>17.900000000000034</v>
      </c>
      <c r="V122" s="700">
        <f t="shared" si="147"/>
        <v>103.91770628146205</v>
      </c>
      <c r="W122" s="882">
        <v>941.9</v>
      </c>
      <c r="X122" s="536">
        <v>941.8</v>
      </c>
      <c r="Y122" s="1000">
        <f t="shared" si="161"/>
        <v>921.8</v>
      </c>
      <c r="Z122" s="959">
        <v>20</v>
      </c>
      <c r="AA122" s="989">
        <v>474.8</v>
      </c>
      <c r="AB122" s="383">
        <f t="shared" si="98"/>
        <v>474.8</v>
      </c>
      <c r="AC122" s="60"/>
      <c r="AD122" s="60">
        <f t="shared" si="118"/>
        <v>-466.99999999999994</v>
      </c>
      <c r="AE122" s="60">
        <f t="shared" si="117"/>
        <v>50.414100658313878</v>
      </c>
      <c r="AF122" s="916">
        <v>456.9</v>
      </c>
      <c r="AG122" s="60">
        <f t="shared" si="148"/>
        <v>17.900000000000034</v>
      </c>
      <c r="AH122" s="207">
        <f t="shared" si="150"/>
        <v>103.91770628146205</v>
      </c>
      <c r="AI122" s="523"/>
      <c r="AJ122" s="60"/>
      <c r="AK122" s="60"/>
      <c r="AL122" s="60">
        <f t="shared" si="139"/>
        <v>0</v>
      </c>
      <c r="AM122" s="60" t="str">
        <f t="shared" si="140"/>
        <v xml:space="preserve"> </v>
      </c>
      <c r="AN122" s="797"/>
      <c r="AO122" s="60">
        <f t="shared" si="143"/>
        <v>0</v>
      </c>
      <c r="AP122" s="206" t="str">
        <f t="shared" si="124"/>
        <v xml:space="preserve"> </v>
      </c>
      <c r="AQ122" s="169"/>
      <c r="AR122" s="383"/>
      <c r="AS122" s="60"/>
      <c r="AT122" s="60">
        <f t="shared" si="149"/>
        <v>0</v>
      </c>
      <c r="AU122" s="61" t="str">
        <f t="shared" si="125"/>
        <v xml:space="preserve"> </v>
      </c>
      <c r="AV122" s="748"/>
      <c r="AW122" s="60">
        <f t="shared" si="144"/>
        <v>0</v>
      </c>
      <c r="AX122" s="494" t="str">
        <f t="shared" si="123"/>
        <v xml:space="preserve"> </v>
      </c>
      <c r="AY122" s="547">
        <v>1329.8</v>
      </c>
      <c r="AZ122" s="514">
        <v>1449.2</v>
      </c>
      <c r="BA122" s="514">
        <f t="shared" si="94"/>
        <v>1445.1000000000001</v>
      </c>
      <c r="BB122" s="514">
        <v>4.0999999999999996</v>
      </c>
      <c r="BC122" s="136">
        <v>654.5</v>
      </c>
      <c r="BD122" s="136">
        <f t="shared" si="141"/>
        <v>653</v>
      </c>
      <c r="BE122" s="136">
        <v>1.5</v>
      </c>
      <c r="BF122" s="139">
        <f t="shared" si="129"/>
        <v>-794.7</v>
      </c>
      <c r="BG122" s="136">
        <f t="shared" si="65"/>
        <v>45.162848468120345</v>
      </c>
      <c r="BH122" s="748">
        <v>584</v>
      </c>
      <c r="BI122" s="60">
        <f t="shared" si="151"/>
        <v>70.5</v>
      </c>
      <c r="BJ122" s="173">
        <f t="shared" si="157"/>
        <v>112.07191780821917</v>
      </c>
      <c r="BK122" s="2"/>
      <c r="BL122" s="823">
        <f t="shared" si="95"/>
        <v>53.199999999999996</v>
      </c>
      <c r="BM122" s="823">
        <f t="shared" si="96"/>
        <v>32.299999999999997</v>
      </c>
      <c r="BN122" s="765">
        <v>32.299999999999997</v>
      </c>
      <c r="BO122" s="811"/>
      <c r="BP122" s="811"/>
      <c r="BQ122" s="811">
        <v>20.9</v>
      </c>
    </row>
    <row r="123" spans="1:69" s="234" customFormat="1" ht="21.75" customHeight="1" x14ac:dyDescent="0.25">
      <c r="A123" s="631" t="s">
        <v>207</v>
      </c>
      <c r="B123" s="632" t="s">
        <v>204</v>
      </c>
      <c r="C123" s="459">
        <f>M123+AY123</f>
        <v>237.6</v>
      </c>
      <c r="D123" s="459">
        <f>N123+AZ123</f>
        <v>237.6</v>
      </c>
      <c r="E123" s="228">
        <f>O123+BC123</f>
        <v>140.5</v>
      </c>
      <c r="F123" s="228">
        <f t="shared" si="156"/>
        <v>140.5</v>
      </c>
      <c r="G123" s="228">
        <f t="shared" si="158"/>
        <v>0</v>
      </c>
      <c r="H123" s="228">
        <f t="shared" si="92"/>
        <v>-97.1</v>
      </c>
      <c r="I123" s="228">
        <f t="shared" si="93"/>
        <v>59.132996632996637</v>
      </c>
      <c r="J123" s="829">
        <f>T123+BH123</f>
        <v>123</v>
      </c>
      <c r="K123" s="228">
        <f t="shared" si="119"/>
        <v>17.5</v>
      </c>
      <c r="L123" s="229">
        <f t="shared" si="136"/>
        <v>114.22764227642277</v>
      </c>
      <c r="M123" s="524">
        <f t="shared" si="159"/>
        <v>237.6</v>
      </c>
      <c r="N123" s="524">
        <f t="shared" si="159"/>
        <v>237.6</v>
      </c>
      <c r="O123" s="231">
        <f t="shared" si="160"/>
        <v>140.5</v>
      </c>
      <c r="P123" s="231">
        <f t="shared" si="106"/>
        <v>140.5</v>
      </c>
      <c r="Q123" s="231">
        <f t="shared" si="97"/>
        <v>0</v>
      </c>
      <c r="R123" s="231">
        <f t="shared" si="108"/>
        <v>-97.1</v>
      </c>
      <c r="S123" s="231">
        <f t="shared" si="109"/>
        <v>59.132996632996637</v>
      </c>
      <c r="T123" s="829">
        <f t="shared" si="145"/>
        <v>123</v>
      </c>
      <c r="U123" s="232">
        <f t="shared" si="146"/>
        <v>17.5</v>
      </c>
      <c r="V123" s="701">
        <f t="shared" si="147"/>
        <v>114.22764227642277</v>
      </c>
      <c r="W123" s="883">
        <v>237.6</v>
      </c>
      <c r="X123" s="686">
        <v>237.6</v>
      </c>
      <c r="Y123" s="940">
        <f t="shared" si="161"/>
        <v>237.6</v>
      </c>
      <c r="Z123" s="960"/>
      <c r="AA123" s="988">
        <v>140.5</v>
      </c>
      <c r="AB123" s="384">
        <f t="shared" si="98"/>
        <v>140.5</v>
      </c>
      <c r="AC123" s="231"/>
      <c r="AD123" s="231">
        <f t="shared" si="118"/>
        <v>-97.1</v>
      </c>
      <c r="AE123" s="231">
        <f t="shared" si="117"/>
        <v>59.132996632996637</v>
      </c>
      <c r="AF123" s="895">
        <v>123</v>
      </c>
      <c r="AG123" s="231">
        <f t="shared" si="148"/>
        <v>17.5</v>
      </c>
      <c r="AH123" s="233">
        <f t="shared" si="150"/>
        <v>114.22764227642277</v>
      </c>
      <c r="AI123" s="524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8"/>
      <c r="AO123" s="231">
        <f t="shared" si="143"/>
        <v>0</v>
      </c>
      <c r="AP123" s="206" t="str">
        <f t="shared" si="124"/>
        <v xml:space="preserve"> </v>
      </c>
      <c r="AQ123" s="230"/>
      <c r="AR123" s="384"/>
      <c r="AS123" s="231"/>
      <c r="AT123" s="231">
        <f t="shared" si="149"/>
        <v>0</v>
      </c>
      <c r="AU123" s="228" t="str">
        <f t="shared" si="125"/>
        <v xml:space="preserve"> </v>
      </c>
      <c r="AV123" s="349"/>
      <c r="AW123" s="231">
        <f t="shared" si="144"/>
        <v>0</v>
      </c>
      <c r="AX123" s="495" t="str">
        <f t="shared" si="123"/>
        <v xml:space="preserve"> </v>
      </c>
      <c r="AY123" s="548"/>
      <c r="AZ123" s="384"/>
      <c r="BA123" s="384">
        <f t="shared" si="94"/>
        <v>0</v>
      </c>
      <c r="BB123" s="384"/>
      <c r="BC123" s="231"/>
      <c r="BD123" s="136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9"/>
      <c r="BI123" s="60">
        <f t="shared" si="151"/>
        <v>0</v>
      </c>
      <c r="BJ123" s="173" t="str">
        <f t="shared" si="157"/>
        <v xml:space="preserve"> </v>
      </c>
      <c r="BK123" s="2"/>
      <c r="BL123" s="823">
        <f t="shared" si="95"/>
        <v>7.2</v>
      </c>
      <c r="BM123" s="823">
        <f t="shared" si="96"/>
        <v>7.2</v>
      </c>
      <c r="BN123" s="813">
        <v>7.2</v>
      </c>
      <c r="BO123" s="813"/>
      <c r="BP123" s="813"/>
      <c r="BQ123" s="813"/>
    </row>
    <row r="124" spans="1:69" s="7" customFormat="1" ht="23.25" customHeight="1" x14ac:dyDescent="0.25">
      <c r="A124" s="629" t="s">
        <v>76</v>
      </c>
      <c r="B124" s="630" t="s">
        <v>75</v>
      </c>
      <c r="C124" s="458">
        <f>M124+AY124-C125</f>
        <v>23439.199999999997</v>
      </c>
      <c r="D124" s="458">
        <f>N124+AZ124-D125</f>
        <v>13866.899999999998</v>
      </c>
      <c r="E124" s="61">
        <f>O124+BC124-E125</f>
        <v>7973.5999999999995</v>
      </c>
      <c r="F124" s="61">
        <f>P124+BD124-F125+BD125</f>
        <v>7858</v>
      </c>
      <c r="G124" s="61">
        <f t="shared" si="158"/>
        <v>120.89999999999999</v>
      </c>
      <c r="H124" s="61">
        <f t="shared" si="92"/>
        <v>-5893.2999999999984</v>
      </c>
      <c r="I124" s="61">
        <f t="shared" si="93"/>
        <v>57.500955512767817</v>
      </c>
      <c r="J124" s="840">
        <f>T124+BH124-J125</f>
        <v>7153.4999999999982</v>
      </c>
      <c r="K124" s="61">
        <f t="shared" si="119"/>
        <v>820.10000000000127</v>
      </c>
      <c r="L124" s="174">
        <f t="shared" si="136"/>
        <v>111.46431816593278</v>
      </c>
      <c r="M124" s="523">
        <f t="shared" si="159"/>
        <v>12625.8</v>
      </c>
      <c r="N124" s="523">
        <f t="shared" si="159"/>
        <v>12632.4</v>
      </c>
      <c r="O124" s="60">
        <f t="shared" si="160"/>
        <v>7618.9</v>
      </c>
      <c r="P124" s="60">
        <f t="shared" si="106"/>
        <v>7505.7999999999993</v>
      </c>
      <c r="Q124" s="60">
        <f t="shared" si="97"/>
        <v>113.1</v>
      </c>
      <c r="R124" s="60">
        <f t="shared" si="108"/>
        <v>-5013.5</v>
      </c>
      <c r="S124" s="60">
        <f t="shared" si="109"/>
        <v>60.312371362528104</v>
      </c>
      <c r="T124" s="840">
        <f>AF124</f>
        <v>6840.9</v>
      </c>
      <c r="U124" s="88">
        <f t="shared" si="146"/>
        <v>778</v>
      </c>
      <c r="V124" s="700">
        <f t="shared" si="147"/>
        <v>111.3727725884021</v>
      </c>
      <c r="W124" s="882">
        <v>12625.8</v>
      </c>
      <c r="X124" s="536">
        <v>12632.4</v>
      </c>
      <c r="Y124" s="1000">
        <f t="shared" si="161"/>
        <v>12396.8</v>
      </c>
      <c r="Z124" s="959">
        <v>235.6</v>
      </c>
      <c r="AA124" s="989">
        <v>7618.9</v>
      </c>
      <c r="AB124" s="383">
        <f t="shared" si="98"/>
        <v>7505.7999999999993</v>
      </c>
      <c r="AC124" s="60">
        <v>113.1</v>
      </c>
      <c r="AD124" s="60">
        <f t="shared" si="118"/>
        <v>-5013.5</v>
      </c>
      <c r="AE124" s="60">
        <f t="shared" si="117"/>
        <v>60.312371362528104</v>
      </c>
      <c r="AF124" s="916">
        <v>6840.9</v>
      </c>
      <c r="AG124" s="60">
        <f t="shared" si="148"/>
        <v>778</v>
      </c>
      <c r="AH124" s="207">
        <f t="shared" si="150"/>
        <v>111.3727725884021</v>
      </c>
      <c r="AI124" s="523"/>
      <c r="AJ124" s="60"/>
      <c r="AK124" s="60"/>
      <c r="AL124" s="60">
        <f t="shared" si="139"/>
        <v>0</v>
      </c>
      <c r="AM124" s="60" t="str">
        <f t="shared" si="140"/>
        <v xml:space="preserve"> </v>
      </c>
      <c r="AN124" s="797"/>
      <c r="AO124" s="60">
        <f t="shared" si="143"/>
        <v>0</v>
      </c>
      <c r="AP124" s="206" t="str">
        <f t="shared" si="124"/>
        <v xml:space="preserve"> </v>
      </c>
      <c r="AQ124" s="169"/>
      <c r="AR124" s="383"/>
      <c r="AS124" s="60"/>
      <c r="AT124" s="60">
        <f t="shared" si="149"/>
        <v>0</v>
      </c>
      <c r="AU124" s="61" t="str">
        <f t="shared" si="125"/>
        <v xml:space="preserve"> </v>
      </c>
      <c r="AV124" s="748"/>
      <c r="AW124" s="60">
        <f t="shared" si="144"/>
        <v>0</v>
      </c>
      <c r="AX124" s="494" t="str">
        <f t="shared" si="123"/>
        <v xml:space="preserve"> </v>
      </c>
      <c r="AY124" s="547">
        <v>10813.4</v>
      </c>
      <c r="AZ124" s="514">
        <v>11127.2</v>
      </c>
      <c r="BA124" s="514">
        <f t="shared" si="94"/>
        <v>11101.5</v>
      </c>
      <c r="BB124" s="514">
        <v>25.7</v>
      </c>
      <c r="BC124" s="136">
        <v>6340</v>
      </c>
      <c r="BD124" s="136">
        <f t="shared" si="141"/>
        <v>6332.2</v>
      </c>
      <c r="BE124" s="136">
        <v>7.8</v>
      </c>
      <c r="BF124" s="137">
        <f t="shared" si="129"/>
        <v>-4787.2000000000007</v>
      </c>
      <c r="BG124" s="136">
        <f t="shared" ref="BG124:BG191" si="162">IF(AZ124&lt;&gt;0,IF(BC124/AZ124*100&lt;0,"&lt;0",IF(BC124/AZ124*100&gt;200,"&gt;200",BC124/AZ124*100))," ")</f>
        <v>56.977496584945001</v>
      </c>
      <c r="BH124" s="748">
        <v>5575.7</v>
      </c>
      <c r="BI124" s="60">
        <f t="shared" si="151"/>
        <v>764.30000000000018</v>
      </c>
      <c r="BJ124" s="173">
        <f t="shared" si="157"/>
        <v>113.70769589468588</v>
      </c>
      <c r="BK124" s="2"/>
      <c r="BL124" s="823">
        <f t="shared" si="95"/>
        <v>614.59999999999991</v>
      </c>
      <c r="BM124" s="823">
        <f t="shared" si="96"/>
        <v>345.09999999999997</v>
      </c>
      <c r="BN124" s="811">
        <v>345.09999999999997</v>
      </c>
      <c r="BO124" s="811"/>
      <c r="BP124" s="811"/>
      <c r="BQ124" s="811">
        <v>269.5</v>
      </c>
    </row>
    <row r="125" spans="1:69" s="234" customFormat="1" ht="21.75" customHeight="1" x14ac:dyDescent="0.25">
      <c r="A125" s="631" t="s">
        <v>207</v>
      </c>
      <c r="B125" s="632" t="s">
        <v>204</v>
      </c>
      <c r="C125" s="576"/>
      <c r="D125" s="459">
        <f>N125+AZ125</f>
        <v>9892.7000000000007</v>
      </c>
      <c r="E125" s="228">
        <f>O125+BC125</f>
        <v>5985.3</v>
      </c>
      <c r="F125" s="228">
        <f t="shared" si="156"/>
        <v>5985.3</v>
      </c>
      <c r="G125" s="228">
        <f t="shared" si="158"/>
        <v>0</v>
      </c>
      <c r="H125" s="228">
        <f t="shared" si="92"/>
        <v>-3907.4000000000005</v>
      </c>
      <c r="I125" s="228">
        <f t="shared" si="93"/>
        <v>60.502188482416322</v>
      </c>
      <c r="J125" s="829">
        <f>T125+BH125</f>
        <v>5263.1</v>
      </c>
      <c r="K125" s="228">
        <f t="shared" si="119"/>
        <v>722.19999999999982</v>
      </c>
      <c r="L125" s="229">
        <f t="shared" si="136"/>
        <v>113.72195094146036</v>
      </c>
      <c r="M125" s="524">
        <f t="shared" si="159"/>
        <v>9886.5</v>
      </c>
      <c r="N125" s="524">
        <f t="shared" si="159"/>
        <v>9886.5</v>
      </c>
      <c r="O125" s="231">
        <f t="shared" si="160"/>
        <v>5980</v>
      </c>
      <c r="P125" s="231">
        <f t="shared" si="106"/>
        <v>5980</v>
      </c>
      <c r="Q125" s="748">
        <f t="shared" si="97"/>
        <v>0</v>
      </c>
      <c r="R125" s="231">
        <f t="shared" si="108"/>
        <v>-3906.5</v>
      </c>
      <c r="S125" s="231">
        <f t="shared" si="109"/>
        <v>60.486522024983572</v>
      </c>
      <c r="T125" s="829">
        <f t="shared" si="145"/>
        <v>5263</v>
      </c>
      <c r="U125" s="232">
        <f t="shared" si="146"/>
        <v>717</v>
      </c>
      <c r="V125" s="701">
        <f t="shared" si="147"/>
        <v>113.62340870226106</v>
      </c>
      <c r="W125" s="883">
        <v>9886.5</v>
      </c>
      <c r="X125" s="686">
        <v>9886.5</v>
      </c>
      <c r="Y125" s="940">
        <f t="shared" si="161"/>
        <v>9886.5</v>
      </c>
      <c r="Z125" s="960"/>
      <c r="AA125" s="988">
        <v>5980</v>
      </c>
      <c r="AB125" s="384">
        <f t="shared" si="98"/>
        <v>5980</v>
      </c>
      <c r="AC125" s="231"/>
      <c r="AD125" s="231">
        <f t="shared" si="118"/>
        <v>-3906.5</v>
      </c>
      <c r="AE125" s="231">
        <f t="shared" si="117"/>
        <v>60.486522024983572</v>
      </c>
      <c r="AF125" s="895">
        <v>5263</v>
      </c>
      <c r="AG125" s="231">
        <f t="shared" si="148"/>
        <v>717</v>
      </c>
      <c r="AH125" s="233">
        <f t="shared" si="150"/>
        <v>113.62340870226106</v>
      </c>
      <c r="AI125" s="524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8"/>
      <c r="AO125" s="231">
        <f t="shared" si="143"/>
        <v>0</v>
      </c>
      <c r="AP125" s="206" t="str">
        <f t="shared" si="124"/>
        <v xml:space="preserve"> </v>
      </c>
      <c r="AQ125" s="230"/>
      <c r="AR125" s="384"/>
      <c r="AS125" s="231"/>
      <c r="AT125" s="231">
        <f t="shared" si="149"/>
        <v>0</v>
      </c>
      <c r="AU125" s="228" t="str">
        <f t="shared" si="125"/>
        <v xml:space="preserve"> </v>
      </c>
      <c r="AV125" s="349"/>
      <c r="AW125" s="231">
        <f t="shared" si="144"/>
        <v>0</v>
      </c>
      <c r="AX125" s="495" t="str">
        <f t="shared" si="123"/>
        <v xml:space="preserve"> </v>
      </c>
      <c r="AY125" s="548"/>
      <c r="AZ125" s="847">
        <v>6.2</v>
      </c>
      <c r="BA125" s="847">
        <f t="shared" si="94"/>
        <v>6.2</v>
      </c>
      <c r="BB125" s="847"/>
      <c r="BC125" s="231">
        <v>5.3</v>
      </c>
      <c r="BD125" s="856">
        <f t="shared" si="141"/>
        <v>5.3</v>
      </c>
      <c r="BE125" s="231"/>
      <c r="BF125" s="228">
        <f t="shared" si="129"/>
        <v>-0.90000000000000036</v>
      </c>
      <c r="BG125" s="231">
        <f t="shared" si="162"/>
        <v>85.483870967741922</v>
      </c>
      <c r="BH125" s="349">
        <v>0.1</v>
      </c>
      <c r="BI125" s="60">
        <f t="shared" si="151"/>
        <v>5.2</v>
      </c>
      <c r="BJ125" s="173" t="str">
        <f t="shared" si="157"/>
        <v>&gt;200</v>
      </c>
      <c r="BK125" s="2"/>
      <c r="BL125" s="823">
        <f t="shared" si="95"/>
        <v>298.5</v>
      </c>
      <c r="BM125" s="823">
        <f t="shared" si="96"/>
        <v>298.5</v>
      </c>
      <c r="BN125" s="811">
        <v>298.5</v>
      </c>
      <c r="BO125" s="811"/>
      <c r="BP125" s="811"/>
      <c r="BQ125" s="813"/>
    </row>
    <row r="126" spans="1:69" s="7" customFormat="1" ht="23.25" customHeight="1" x14ac:dyDescent="0.25">
      <c r="A126" s="629" t="s">
        <v>78</v>
      </c>
      <c r="B126" s="630" t="s">
        <v>77</v>
      </c>
      <c r="C126" s="458">
        <f>M126+AY126-C127</f>
        <v>13100.3</v>
      </c>
      <c r="D126" s="458">
        <f>N126+AZ126-D127</f>
        <v>28673.300000000003</v>
      </c>
      <c r="E126" s="61">
        <f>O126+BC126-E127</f>
        <v>16900.7</v>
      </c>
      <c r="F126" s="61">
        <f>P126+BD126-F127</f>
        <v>16900.7</v>
      </c>
      <c r="G126" s="61">
        <f t="shared" si="158"/>
        <v>0</v>
      </c>
      <c r="H126" s="61">
        <f t="shared" si="92"/>
        <v>-11772.600000000002</v>
      </c>
      <c r="I126" s="61">
        <f t="shared" si="93"/>
        <v>58.94229126051065</v>
      </c>
      <c r="J126" s="840">
        <f>T126+BH126-J127</f>
        <v>14764.300000000001</v>
      </c>
      <c r="K126" s="61">
        <f t="shared" si="119"/>
        <v>2136.3999999999996</v>
      </c>
      <c r="L126" s="174">
        <f t="shared" si="136"/>
        <v>114.4700392162175</v>
      </c>
      <c r="M126" s="523">
        <v>11530.4</v>
      </c>
      <c r="N126" s="523">
        <f>X126+AJ126+AR126-N128</f>
        <v>27485.9</v>
      </c>
      <c r="O126" s="60">
        <f>AA126+AK126+AS126-O128</f>
        <v>16283.1</v>
      </c>
      <c r="P126" s="60">
        <f>AB126+AK126+AS126-P128</f>
        <v>16283.1</v>
      </c>
      <c r="Q126" s="60">
        <f t="shared" si="97"/>
        <v>0</v>
      </c>
      <c r="R126" s="60">
        <f t="shared" si="108"/>
        <v>-11202.800000000001</v>
      </c>
      <c r="S126" s="60">
        <f t="shared" si="109"/>
        <v>59.241647535645548</v>
      </c>
      <c r="T126" s="840">
        <f>AF126+AN126+AV126-T128</f>
        <v>14197.900000000001</v>
      </c>
      <c r="U126" s="88">
        <f t="shared" si="146"/>
        <v>2085.1999999999989</v>
      </c>
      <c r="V126" s="700">
        <f t="shared" si="147"/>
        <v>114.68667901591078</v>
      </c>
      <c r="W126" s="882">
        <v>11530.4</v>
      </c>
      <c r="X126" s="536">
        <v>12148.5</v>
      </c>
      <c r="Y126" s="1000">
        <f t="shared" si="161"/>
        <v>12147.9</v>
      </c>
      <c r="Z126" s="959">
        <v>0.6</v>
      </c>
      <c r="AA126" s="989">
        <v>7626.4</v>
      </c>
      <c r="AB126" s="383">
        <f t="shared" si="98"/>
        <v>7626.4</v>
      </c>
      <c r="AC126" s="60"/>
      <c r="AD126" s="60">
        <f t="shared" si="118"/>
        <v>-4522.1000000000004</v>
      </c>
      <c r="AE126" s="60">
        <f t="shared" si="117"/>
        <v>62.776474461867714</v>
      </c>
      <c r="AF126" s="916">
        <v>6660</v>
      </c>
      <c r="AG126" s="60">
        <f t="shared" si="148"/>
        <v>966.39999999999964</v>
      </c>
      <c r="AH126" s="207">
        <f t="shared" si="150"/>
        <v>114.51051051051051</v>
      </c>
      <c r="AI126" s="523">
        <v>25792</v>
      </c>
      <c r="AJ126" s="60">
        <v>26400.5</v>
      </c>
      <c r="AK126" s="60">
        <v>15755.1</v>
      </c>
      <c r="AL126" s="60">
        <f t="shared" si="139"/>
        <v>-10645.4</v>
      </c>
      <c r="AM126" s="60">
        <f t="shared" si="140"/>
        <v>59.677278839415926</v>
      </c>
      <c r="AN126" s="797">
        <v>13786.9</v>
      </c>
      <c r="AO126" s="60">
        <f t="shared" si="143"/>
        <v>1968.2000000000007</v>
      </c>
      <c r="AP126" s="206">
        <f t="shared" si="124"/>
        <v>114.27587057279011</v>
      </c>
      <c r="AQ126" s="169"/>
      <c r="AR126" s="383"/>
      <c r="AS126" s="60"/>
      <c r="AT126" s="60">
        <f t="shared" si="149"/>
        <v>0</v>
      </c>
      <c r="AU126" s="61" t="str">
        <f t="shared" si="125"/>
        <v xml:space="preserve"> </v>
      </c>
      <c r="AV126" s="748"/>
      <c r="AW126" s="60">
        <f t="shared" si="144"/>
        <v>0</v>
      </c>
      <c r="AX126" s="494" t="str">
        <f t="shared" si="123"/>
        <v xml:space="preserve"> </v>
      </c>
      <c r="AY126" s="547">
        <v>1569.9</v>
      </c>
      <c r="AZ126" s="514">
        <v>1620.5</v>
      </c>
      <c r="BA126" s="514">
        <f t="shared" si="94"/>
        <v>1620.5</v>
      </c>
      <c r="BB126" s="514"/>
      <c r="BC126" s="136">
        <v>829.9</v>
      </c>
      <c r="BD126" s="136">
        <f t="shared" si="141"/>
        <v>829.9</v>
      </c>
      <c r="BE126" s="136"/>
      <c r="BF126" s="138">
        <f t="shared" si="129"/>
        <v>-790.6</v>
      </c>
      <c r="BG126" s="136">
        <f t="shared" si="162"/>
        <v>51.212588707189134</v>
      </c>
      <c r="BH126" s="748">
        <v>708.9</v>
      </c>
      <c r="BI126" s="60">
        <f t="shared" si="151"/>
        <v>121</v>
      </c>
      <c r="BJ126" s="173">
        <f t="shared" si="157"/>
        <v>117.06869798279025</v>
      </c>
      <c r="BK126" s="2"/>
      <c r="BL126" s="823">
        <f t="shared" si="95"/>
        <v>2277.5</v>
      </c>
      <c r="BM126" s="823">
        <f t="shared" si="96"/>
        <v>2250.3000000000002</v>
      </c>
      <c r="BN126" s="813">
        <v>1065</v>
      </c>
      <c r="BO126" s="767">
        <v>1185.3</v>
      </c>
      <c r="BP126" s="813"/>
      <c r="BQ126" s="811">
        <v>27.2</v>
      </c>
    </row>
    <row r="127" spans="1:69" s="234" customFormat="1" ht="21.75" customHeight="1" x14ac:dyDescent="0.25">
      <c r="A127" s="631" t="s">
        <v>207</v>
      </c>
      <c r="B127" s="632" t="s">
        <v>204</v>
      </c>
      <c r="C127" s="576"/>
      <c r="D127" s="460">
        <f>N127+AZ127</f>
        <v>433.1</v>
      </c>
      <c r="E127" s="228">
        <f>O127+BC127</f>
        <v>212.3</v>
      </c>
      <c r="F127" s="228">
        <f t="shared" si="156"/>
        <v>212.3</v>
      </c>
      <c r="G127" s="228">
        <f t="shared" si="158"/>
        <v>0</v>
      </c>
      <c r="H127" s="228">
        <f t="shared" si="92"/>
        <v>-220.8</v>
      </c>
      <c r="I127" s="228">
        <f t="shared" si="93"/>
        <v>49.018702378203649</v>
      </c>
      <c r="J127" s="829">
        <f>T127+BH127</f>
        <v>142.5</v>
      </c>
      <c r="K127" s="228">
        <f t="shared" si="119"/>
        <v>69.800000000000011</v>
      </c>
      <c r="L127" s="229">
        <f t="shared" si="136"/>
        <v>148.98245614035088</v>
      </c>
      <c r="M127" s="524">
        <f t="shared" ref="M127:M145" si="163">W127+AI127+AQ127</f>
        <v>431.5</v>
      </c>
      <c r="N127" s="524">
        <f t="shared" ref="N127:N145" si="164">X127+AJ127+AR127</f>
        <v>433.1</v>
      </c>
      <c r="O127" s="231">
        <f t="shared" ref="O127:O145" si="165">AA127+AK127+AS127</f>
        <v>212.3</v>
      </c>
      <c r="P127" s="231">
        <f t="shared" si="106"/>
        <v>212.3</v>
      </c>
      <c r="Q127" s="231">
        <f t="shared" si="97"/>
        <v>0</v>
      </c>
      <c r="R127" s="231">
        <f t="shared" si="108"/>
        <v>-220.8</v>
      </c>
      <c r="S127" s="231">
        <f t="shared" si="109"/>
        <v>49.018702378203649</v>
      </c>
      <c r="T127" s="829">
        <f>AF127+AN127+AV127</f>
        <v>142.5</v>
      </c>
      <c r="U127" s="232">
        <f t="shared" si="146"/>
        <v>69.800000000000011</v>
      </c>
      <c r="V127" s="701">
        <f t="shared" si="147"/>
        <v>148.98245614035088</v>
      </c>
      <c r="W127" s="883">
        <v>431.5</v>
      </c>
      <c r="X127" s="686">
        <v>433.1</v>
      </c>
      <c r="Y127" s="940">
        <f t="shared" si="161"/>
        <v>433.1</v>
      </c>
      <c r="Z127" s="960"/>
      <c r="AA127" s="988">
        <v>212.3</v>
      </c>
      <c r="AB127" s="384">
        <f t="shared" si="98"/>
        <v>212.3</v>
      </c>
      <c r="AC127" s="231"/>
      <c r="AD127" s="231">
        <f t="shared" si="118"/>
        <v>-220.8</v>
      </c>
      <c r="AE127" s="231">
        <f t="shared" si="117"/>
        <v>49.018702378203649</v>
      </c>
      <c r="AF127" s="895">
        <v>142.5</v>
      </c>
      <c r="AG127" s="231">
        <f t="shared" si="148"/>
        <v>69.800000000000011</v>
      </c>
      <c r="AH127" s="233">
        <f t="shared" si="150"/>
        <v>148.98245614035088</v>
      </c>
      <c r="AI127" s="524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8"/>
      <c r="AO127" s="231">
        <f t="shared" si="143"/>
        <v>0</v>
      </c>
      <c r="AP127" s="206" t="str">
        <f t="shared" si="124"/>
        <v xml:space="preserve"> </v>
      </c>
      <c r="AQ127" s="230"/>
      <c r="AR127" s="384"/>
      <c r="AS127" s="231"/>
      <c r="AT127" s="231">
        <f t="shared" si="149"/>
        <v>0</v>
      </c>
      <c r="AU127" s="228" t="str">
        <f t="shared" si="125"/>
        <v xml:space="preserve"> </v>
      </c>
      <c r="AV127" s="349"/>
      <c r="AW127" s="231">
        <f t="shared" si="144"/>
        <v>0</v>
      </c>
      <c r="AX127" s="495" t="str">
        <f t="shared" si="123"/>
        <v xml:space="preserve"> </v>
      </c>
      <c r="AY127" s="548"/>
      <c r="AZ127" s="384"/>
      <c r="BA127" s="384">
        <f t="shared" si="94"/>
        <v>0</v>
      </c>
      <c r="BB127" s="384"/>
      <c r="BC127" s="231"/>
      <c r="BD127" s="136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9"/>
      <c r="BI127" s="60">
        <f t="shared" si="151"/>
        <v>0</v>
      </c>
      <c r="BJ127" s="173" t="str">
        <f t="shared" si="157"/>
        <v xml:space="preserve"> </v>
      </c>
      <c r="BK127" s="2"/>
      <c r="BL127" s="823">
        <f t="shared" si="95"/>
        <v>14.7</v>
      </c>
      <c r="BM127" s="823">
        <f t="shared" si="96"/>
        <v>14.7</v>
      </c>
      <c r="BN127" s="811">
        <v>14.7</v>
      </c>
      <c r="BO127" s="811"/>
      <c r="BP127" s="811"/>
      <c r="BQ127" s="811"/>
    </row>
    <row r="128" spans="1:69" s="234" customFormat="1" ht="21.75" customHeight="1" x14ac:dyDescent="0.25">
      <c r="A128" s="631" t="s">
        <v>209</v>
      </c>
      <c r="B128" s="632" t="s">
        <v>208</v>
      </c>
      <c r="C128" s="576"/>
      <c r="D128" s="460">
        <f>N128+AZ128</f>
        <v>11063.1</v>
      </c>
      <c r="E128" s="228">
        <f>O128+BC128</f>
        <v>7098.4</v>
      </c>
      <c r="F128" s="228">
        <f t="shared" si="156"/>
        <v>7098.4</v>
      </c>
      <c r="G128" s="228">
        <f t="shared" si="158"/>
        <v>0</v>
      </c>
      <c r="H128" s="228">
        <f t="shared" si="92"/>
        <v>-3964.7000000000007</v>
      </c>
      <c r="I128" s="228">
        <f t="shared" si="93"/>
        <v>64.162847664759411</v>
      </c>
      <c r="J128" s="829">
        <f>T128+BH128</f>
        <v>6249</v>
      </c>
      <c r="K128" s="228">
        <f t="shared" si="119"/>
        <v>849.39999999999964</v>
      </c>
      <c r="L128" s="229">
        <f t="shared" si="136"/>
        <v>113.59257481196991</v>
      </c>
      <c r="M128" s="384">
        <f t="shared" si="163"/>
        <v>10454.6</v>
      </c>
      <c r="N128" s="384">
        <f t="shared" si="164"/>
        <v>11063.1</v>
      </c>
      <c r="O128" s="231">
        <f t="shared" si="165"/>
        <v>7098.4</v>
      </c>
      <c r="P128" s="231">
        <f t="shared" si="106"/>
        <v>7098.4</v>
      </c>
      <c r="Q128" s="231">
        <f t="shared" si="97"/>
        <v>0</v>
      </c>
      <c r="R128" s="231">
        <f t="shared" si="108"/>
        <v>-3964.7000000000007</v>
      </c>
      <c r="S128" s="231">
        <f t="shared" si="109"/>
        <v>64.162847664759411</v>
      </c>
      <c r="T128" s="829">
        <f t="shared" si="145"/>
        <v>6249</v>
      </c>
      <c r="U128" s="232">
        <f t="shared" si="146"/>
        <v>849.39999999999964</v>
      </c>
      <c r="V128" s="701">
        <f t="shared" si="147"/>
        <v>113.59257481196991</v>
      </c>
      <c r="W128" s="883">
        <v>10454.6</v>
      </c>
      <c r="X128" s="686">
        <v>11063.1</v>
      </c>
      <c r="Y128" s="940">
        <f t="shared" si="161"/>
        <v>11063.1</v>
      </c>
      <c r="Z128" s="960"/>
      <c r="AA128" s="988">
        <v>7098.4</v>
      </c>
      <c r="AB128" s="384">
        <f t="shared" si="98"/>
        <v>7098.4</v>
      </c>
      <c r="AC128" s="231"/>
      <c r="AD128" s="231">
        <f t="shared" si="118"/>
        <v>-3964.7000000000007</v>
      </c>
      <c r="AE128" s="231">
        <f t="shared" si="117"/>
        <v>64.162847664759411</v>
      </c>
      <c r="AF128" s="895">
        <v>6249</v>
      </c>
      <c r="AG128" s="231">
        <f t="shared" si="148"/>
        <v>849.39999999999964</v>
      </c>
      <c r="AH128" s="233">
        <f t="shared" si="150"/>
        <v>113.59257481196991</v>
      </c>
      <c r="AI128" s="524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8"/>
      <c r="AO128" s="231">
        <f t="shared" si="143"/>
        <v>0</v>
      </c>
      <c r="AP128" s="206" t="str">
        <f t="shared" si="124"/>
        <v xml:space="preserve"> </v>
      </c>
      <c r="AQ128" s="230"/>
      <c r="AR128" s="384"/>
      <c r="AS128" s="231"/>
      <c r="AT128" s="231">
        <f t="shared" si="149"/>
        <v>0</v>
      </c>
      <c r="AU128" s="228" t="str">
        <f t="shared" si="125"/>
        <v xml:space="preserve"> </v>
      </c>
      <c r="AV128" s="349"/>
      <c r="AW128" s="231">
        <f t="shared" si="144"/>
        <v>0</v>
      </c>
      <c r="AX128" s="495" t="str">
        <f t="shared" si="123"/>
        <v xml:space="preserve"> </v>
      </c>
      <c r="AY128" s="548"/>
      <c r="AZ128" s="384"/>
      <c r="BA128" s="384">
        <f t="shared" si="94"/>
        <v>0</v>
      </c>
      <c r="BB128" s="384"/>
      <c r="BC128" s="231"/>
      <c r="BD128" s="136">
        <f t="shared" si="141"/>
        <v>0</v>
      </c>
      <c r="BE128" s="231"/>
      <c r="BF128" s="228"/>
      <c r="BG128" s="231"/>
      <c r="BH128" s="349"/>
      <c r="BI128" s="60">
        <f t="shared" si="151"/>
        <v>0</v>
      </c>
      <c r="BJ128" s="173" t="str">
        <f t="shared" si="157"/>
        <v xml:space="preserve"> </v>
      </c>
      <c r="BK128" s="2"/>
      <c r="BL128" s="823">
        <f t="shared" si="95"/>
        <v>965.4</v>
      </c>
      <c r="BM128" s="823">
        <f t="shared" si="96"/>
        <v>965.4</v>
      </c>
      <c r="BN128" s="813">
        <v>965.4</v>
      </c>
      <c r="BO128" s="813"/>
      <c r="BP128" s="813"/>
      <c r="BQ128" s="813"/>
    </row>
    <row r="129" spans="1:69" s="8" customFormat="1" ht="27" customHeight="1" x14ac:dyDescent="0.25">
      <c r="A129" s="580" t="s">
        <v>245</v>
      </c>
      <c r="B129" s="633" t="s">
        <v>228</v>
      </c>
      <c r="C129" s="348">
        <f>M129+AY129</f>
        <v>-15718.000000000002</v>
      </c>
      <c r="D129" s="348">
        <f>N129+AZ129</f>
        <v>-17253.799999999996</v>
      </c>
      <c r="E129" s="27">
        <f>O129+BC129</f>
        <v>-3667.0999999999985</v>
      </c>
      <c r="F129" s="27">
        <f t="shared" si="156"/>
        <v>-2429.7999999999988</v>
      </c>
      <c r="G129" s="27">
        <f t="shared" si="158"/>
        <v>-1237.3</v>
      </c>
      <c r="H129" s="27">
        <f t="shared" si="92"/>
        <v>13586.699999999997</v>
      </c>
      <c r="I129" s="27">
        <f t="shared" si="93"/>
        <v>21.25386871297917</v>
      </c>
      <c r="J129" s="825">
        <f>T129+BH129</f>
        <v>-4339.0999999999958</v>
      </c>
      <c r="K129" s="27">
        <f t="shared" si="119"/>
        <v>671.99999999999727</v>
      </c>
      <c r="L129" s="162">
        <f t="shared" ref="L129:L145" si="166">IF(J129&lt;&gt;0,IF(E129/J129*100&lt;0,"&lt;0",IF(E129/J129*100&gt;200,"&gt;200",E129/J129*100))," ")</f>
        <v>84.512917425272576</v>
      </c>
      <c r="M129" s="392">
        <f t="shared" si="163"/>
        <v>-14184.199999999999</v>
      </c>
      <c r="N129" s="392">
        <f t="shared" si="164"/>
        <v>-14792.699999999992</v>
      </c>
      <c r="O129" s="26">
        <f t="shared" si="165"/>
        <v>-4804.2999999999993</v>
      </c>
      <c r="P129" s="26">
        <f t="shared" si="106"/>
        <v>-3545.5999999999995</v>
      </c>
      <c r="Q129" s="26">
        <f t="shared" si="97"/>
        <v>-1258.7</v>
      </c>
      <c r="R129" s="26">
        <f t="shared" si="108"/>
        <v>9988.3999999999924</v>
      </c>
      <c r="S129" s="26">
        <f t="shared" si="109"/>
        <v>32.477505796778154</v>
      </c>
      <c r="T129" s="825">
        <f t="shared" si="145"/>
        <v>-5198.2999999999947</v>
      </c>
      <c r="U129" s="75">
        <f t="shared" si="146"/>
        <v>393.99999999999545</v>
      </c>
      <c r="V129" s="692">
        <f t="shared" si="147"/>
        <v>92.420599041994578</v>
      </c>
      <c r="W129" s="861">
        <f>W9-W75</f>
        <v>-13984.199999999997</v>
      </c>
      <c r="X129" s="468">
        <f>X9-X75</f>
        <v>-14592.69999999999</v>
      </c>
      <c r="Y129" s="26">
        <f t="shared" si="161"/>
        <v>-12281.599999999989</v>
      </c>
      <c r="Z129" s="676">
        <f>Z9-Z75</f>
        <v>-2311.1000000000004</v>
      </c>
      <c r="AA129" s="970">
        <f>AA9-AA75</f>
        <v>-5131.1999999999971</v>
      </c>
      <c r="AB129" s="392">
        <f t="shared" si="98"/>
        <v>-3872.4999999999973</v>
      </c>
      <c r="AC129" s="392">
        <f>AC9-AC75</f>
        <v>-1258.7</v>
      </c>
      <c r="AD129" s="392">
        <f t="shared" si="118"/>
        <v>9461.4999999999927</v>
      </c>
      <c r="AE129" s="26">
        <f t="shared" si="117"/>
        <v>35.162786872888503</v>
      </c>
      <c r="AF129" s="908">
        <f>AF9-AF75</f>
        <v>-5443.4999999999964</v>
      </c>
      <c r="AG129" s="26">
        <f t="shared" si="148"/>
        <v>312.29999999999927</v>
      </c>
      <c r="AH129" s="148">
        <f t="shared" si="150"/>
        <v>94.262882336731892</v>
      </c>
      <c r="AI129" s="468">
        <f>AI9-AI75</f>
        <v>0</v>
      </c>
      <c r="AJ129" s="26">
        <f>AJ9-AJ75</f>
        <v>0</v>
      </c>
      <c r="AK129" s="26">
        <f>AK9-AK75</f>
        <v>629.99999999999818</v>
      </c>
      <c r="AL129" s="26">
        <f t="shared" si="139"/>
        <v>629.99999999999818</v>
      </c>
      <c r="AM129" s="26" t="str">
        <f t="shared" si="140"/>
        <v xml:space="preserve"> </v>
      </c>
      <c r="AN129" s="785">
        <f>AN9-AN75</f>
        <v>546.90000000000146</v>
      </c>
      <c r="AO129" s="26">
        <f t="shared" si="143"/>
        <v>83.099999999996726</v>
      </c>
      <c r="AP129" s="206">
        <f t="shared" si="124"/>
        <v>115.19473395501856</v>
      </c>
      <c r="AQ129" s="392">
        <f>AQ9-AQ75</f>
        <v>-200.00000000000182</v>
      </c>
      <c r="AR129" s="392">
        <f>AR9-AR75</f>
        <v>-200.00000000000182</v>
      </c>
      <c r="AS129" s="26">
        <f>AS9-AS75</f>
        <v>-303.10000000000036</v>
      </c>
      <c r="AT129" s="26">
        <f t="shared" si="149"/>
        <v>-103.09999999999854</v>
      </c>
      <c r="AU129" s="27">
        <f t="shared" si="125"/>
        <v>151.54999999999882</v>
      </c>
      <c r="AV129" s="740">
        <f>AV9-AV75</f>
        <v>-301.69999999999982</v>
      </c>
      <c r="AW129" s="26">
        <f t="shared" si="144"/>
        <v>-1.4000000000005457</v>
      </c>
      <c r="AX129" s="470">
        <f t="shared" si="123"/>
        <v>100.46403712297003</v>
      </c>
      <c r="AY129" s="328">
        <f>AY9-AY75</f>
        <v>-1533.8000000000029</v>
      </c>
      <c r="AZ129" s="464">
        <f>AZ9-AZ75</f>
        <v>-2461.1000000000022</v>
      </c>
      <c r="BA129" s="464">
        <f t="shared" si="94"/>
        <v>-2103.0000000000023</v>
      </c>
      <c r="BB129" s="464">
        <f>BB9-BB75</f>
        <v>-358.1</v>
      </c>
      <c r="BC129" s="329">
        <f>BC9-BC75</f>
        <v>1137.2000000000007</v>
      </c>
      <c r="BD129" s="329">
        <f t="shared" si="141"/>
        <v>1115.8000000000006</v>
      </c>
      <c r="BE129" s="329">
        <f>BE9-BE75</f>
        <v>21.399999999999991</v>
      </c>
      <c r="BF129" s="330">
        <f t="shared" si="129"/>
        <v>3598.3000000000029</v>
      </c>
      <c r="BG129" s="26">
        <f>IF(AZ129&lt;&gt;0,IF(AZ129&lt;0,-BC129/AZ129*100+100,IF(BC129&lt;0,-BC129/AZ129*100,IF(BC129/AZ129*100&gt;200,"&gt;200",BC129/AZ129*100)))," ")</f>
        <v>146.20698061842265</v>
      </c>
      <c r="BH129" s="752">
        <f>BH9-BH75</f>
        <v>859.19999999999891</v>
      </c>
      <c r="BI129" s="63">
        <f t="shared" si="151"/>
        <v>278.00000000000182</v>
      </c>
      <c r="BJ129" s="162">
        <f>IF(BH129&lt;&gt;0,IF(ABS(BC129)/ABS(BH129)*100&lt;0,"&lt;0",IF(ABS(BC129)/ABS(BH129)*100&gt;200,"&gt;200",BC129/BH129*100))," ")</f>
        <v>132.35567970204866</v>
      </c>
      <c r="BK129" s="2"/>
      <c r="BL129" s="823">
        <f t="shared" si="95"/>
        <v>96.89999999999975</v>
      </c>
      <c r="BM129" s="823">
        <f t="shared" si="96"/>
        <v>-132.00000000000028</v>
      </c>
      <c r="BN129" s="811">
        <v>-479.70000000000027</v>
      </c>
      <c r="BO129" s="811">
        <v>381</v>
      </c>
      <c r="BP129" s="811">
        <v>-33.300000000000011</v>
      </c>
      <c r="BQ129" s="765">
        <v>228.90000000000003</v>
      </c>
    </row>
    <row r="130" spans="1:69" ht="30" customHeight="1" x14ac:dyDescent="0.25">
      <c r="A130" s="634" t="s">
        <v>203</v>
      </c>
      <c r="B130" s="635" t="s">
        <v>227</v>
      </c>
      <c r="C130" s="461">
        <f>M130+AY130</f>
        <v>15718.000000000002</v>
      </c>
      <c r="D130" s="461">
        <f>N130+AZ130</f>
        <v>17253.799999999996</v>
      </c>
      <c r="E130" s="65">
        <f>O130+BC130</f>
        <v>3667.0999999999985</v>
      </c>
      <c r="F130" s="65">
        <f t="shared" si="156"/>
        <v>2429.7999999999988</v>
      </c>
      <c r="G130" s="65">
        <f t="shared" si="158"/>
        <v>1237.3</v>
      </c>
      <c r="H130" s="65">
        <f t="shared" si="92"/>
        <v>-13586.699999999997</v>
      </c>
      <c r="I130" s="65">
        <f t="shared" si="93"/>
        <v>21.25386871297917</v>
      </c>
      <c r="J130" s="841">
        <f>T130+BH130</f>
        <v>4339.0999999999958</v>
      </c>
      <c r="K130" s="65">
        <f t="shared" si="119"/>
        <v>-671.99999999999727</v>
      </c>
      <c r="L130" s="176">
        <f t="shared" si="166"/>
        <v>84.512917425272576</v>
      </c>
      <c r="M130" s="393">
        <f t="shared" si="163"/>
        <v>14184.199999999999</v>
      </c>
      <c r="N130" s="393">
        <f t="shared" si="164"/>
        <v>14792.699999999992</v>
      </c>
      <c r="O130" s="313">
        <f t="shared" si="165"/>
        <v>4804.2999999999993</v>
      </c>
      <c r="P130" s="313">
        <f t="shared" si="106"/>
        <v>3545.5999999999995</v>
      </c>
      <c r="Q130" s="313">
        <f t="shared" si="97"/>
        <v>1258.7</v>
      </c>
      <c r="R130" s="313">
        <f t="shared" si="108"/>
        <v>-9988.3999999999924</v>
      </c>
      <c r="S130" s="313">
        <f t="shared" si="109"/>
        <v>32.477505796778154</v>
      </c>
      <c r="T130" s="841">
        <f t="shared" si="145"/>
        <v>5198.2999999999947</v>
      </c>
      <c r="U130" s="89">
        <f t="shared" si="146"/>
        <v>-393.99999999999545</v>
      </c>
      <c r="V130" s="702">
        <f t="shared" si="147"/>
        <v>92.420599041994578</v>
      </c>
      <c r="W130" s="886">
        <f>-W129</f>
        <v>13984.199999999997</v>
      </c>
      <c r="X130" s="525">
        <f>-X129</f>
        <v>14592.69999999999</v>
      </c>
      <c r="Y130" s="313">
        <f>-Y129</f>
        <v>12281.599999999989</v>
      </c>
      <c r="Z130" s="963">
        <f>-Z129</f>
        <v>2311.1000000000004</v>
      </c>
      <c r="AA130" s="992">
        <f>-AA129</f>
        <v>5131.1999999999971</v>
      </c>
      <c r="AB130" s="393">
        <f t="shared" si="98"/>
        <v>3872.4999999999973</v>
      </c>
      <c r="AC130" s="393">
        <f>-AC129</f>
        <v>1258.7</v>
      </c>
      <c r="AD130" s="393">
        <f t="shared" si="118"/>
        <v>-9461.4999999999927</v>
      </c>
      <c r="AE130" s="313">
        <f t="shared" si="117"/>
        <v>35.162786872888503</v>
      </c>
      <c r="AF130" s="924">
        <f>-AF129</f>
        <v>5443.4999999999964</v>
      </c>
      <c r="AG130" s="313">
        <f t="shared" si="148"/>
        <v>-312.29999999999927</v>
      </c>
      <c r="AH130" s="316">
        <f t="shared" si="150"/>
        <v>94.262882336731892</v>
      </c>
      <c r="AI130" s="525">
        <f>-AI129</f>
        <v>0</v>
      </c>
      <c r="AJ130" s="313">
        <f>-AJ129</f>
        <v>0</v>
      </c>
      <c r="AK130" s="313">
        <f>-AK129</f>
        <v>-629.99999999999818</v>
      </c>
      <c r="AL130" s="313">
        <f t="shared" si="139"/>
        <v>-629.99999999999818</v>
      </c>
      <c r="AM130" s="313" t="str">
        <f t="shared" si="140"/>
        <v xml:space="preserve"> </v>
      </c>
      <c r="AN130" s="803">
        <f>-AN129</f>
        <v>-546.90000000000146</v>
      </c>
      <c r="AO130" s="313">
        <f t="shared" si="143"/>
        <v>-83.099999999996726</v>
      </c>
      <c r="AP130" s="206">
        <f t="shared" si="124"/>
        <v>115.19473395501856</v>
      </c>
      <c r="AQ130" s="393">
        <f>-AQ129</f>
        <v>200.00000000000182</v>
      </c>
      <c r="AR130" s="393">
        <f>-AR129</f>
        <v>200.00000000000182</v>
      </c>
      <c r="AS130" s="313">
        <f>-AS129</f>
        <v>303.10000000000036</v>
      </c>
      <c r="AT130" s="313">
        <f t="shared" si="149"/>
        <v>103.09999999999854</v>
      </c>
      <c r="AU130" s="65">
        <f t="shared" si="125"/>
        <v>151.54999999999882</v>
      </c>
      <c r="AV130" s="780">
        <f>-AV129</f>
        <v>301.69999999999982</v>
      </c>
      <c r="AW130" s="313">
        <f t="shared" si="144"/>
        <v>1.4000000000005457</v>
      </c>
      <c r="AX130" s="496">
        <f t="shared" si="123"/>
        <v>100.46403712297003</v>
      </c>
      <c r="AY130" s="312">
        <f>-AY129</f>
        <v>1533.8000000000029</v>
      </c>
      <c r="AZ130" s="393">
        <f>-AZ129</f>
        <v>2461.1000000000022</v>
      </c>
      <c r="BA130" s="393">
        <f t="shared" si="94"/>
        <v>2103.0000000000023</v>
      </c>
      <c r="BB130" s="393">
        <f>-BB129</f>
        <v>358.1</v>
      </c>
      <c r="BC130" s="313">
        <f>-BC129</f>
        <v>-1137.2000000000007</v>
      </c>
      <c r="BD130" s="313">
        <f t="shared" si="141"/>
        <v>-1115.8000000000006</v>
      </c>
      <c r="BE130" s="313">
        <f>-BE129</f>
        <v>-21.399999999999991</v>
      </c>
      <c r="BF130" s="314">
        <f t="shared" si="129"/>
        <v>-3598.3000000000029</v>
      </c>
      <c r="BG130" s="315">
        <f>IF(AZ130&lt;&gt;0,IF(AZ130&lt;0,-BC130/AZ130*100+100,IF(BC130&lt;0,-BC130/AZ130*100,IF(BC130/AZ130*100&gt;200,"&gt;200",BC130/AZ130*100)))," ")</f>
        <v>46.206980618422641</v>
      </c>
      <c r="BH130" s="753">
        <f>-BH129</f>
        <v>-859.19999999999891</v>
      </c>
      <c r="BI130" s="64">
        <f t="shared" si="151"/>
        <v>-278.00000000000182</v>
      </c>
      <c r="BJ130" s="162">
        <f>IF(BH130&lt;&gt;0,IF(ABS(BC130)/ABS(BH130)*100&lt;0,"&lt;0",IF(ABS(BC130)/ABS(BH130)*100&gt;200,"&gt;200",BC130/BH130*100))," ")</f>
        <v>132.35567970204866</v>
      </c>
      <c r="BL130" s="823">
        <f t="shared" si="95"/>
        <v>-96.89999999999975</v>
      </c>
      <c r="BM130" s="823">
        <f t="shared" si="96"/>
        <v>132.00000000000028</v>
      </c>
      <c r="BN130" s="813">
        <v>479.70000000000027</v>
      </c>
      <c r="BO130" s="813">
        <v>-381</v>
      </c>
      <c r="BP130" s="813">
        <v>33.300000000000011</v>
      </c>
      <c r="BQ130" s="767">
        <v>-228.90000000000003</v>
      </c>
    </row>
    <row r="131" spans="1:69" ht="24.75" customHeight="1" x14ac:dyDescent="0.25">
      <c r="A131" s="516" t="s">
        <v>79</v>
      </c>
      <c r="B131" s="636" t="s">
        <v>80</v>
      </c>
      <c r="C131" s="392">
        <f>C132+C137+C140+C143+C150+C153+C157+C160+C165</f>
        <v>-305.10000000000036</v>
      </c>
      <c r="D131" s="392">
        <f>D132+D137+D140+D143+D150+D153+D157+D160+D165</f>
        <v>-349.70000000000027</v>
      </c>
      <c r="E131" s="26">
        <f>E132+E137+E143+E140+E150+E153+E157+E160+E165-E153-E143</f>
        <v>-362.4</v>
      </c>
      <c r="F131" s="26">
        <f>F132+F137+F140+F143+F150+F153+F157+F160+F165-F153-F143</f>
        <v>358.10000000000008</v>
      </c>
      <c r="G131" s="26">
        <f>G132+G137+G140+G143+G150+G153+G157+G160+G165</f>
        <v>-720.5</v>
      </c>
      <c r="H131" s="26">
        <f t="shared" si="92"/>
        <v>-12.699999999999704</v>
      </c>
      <c r="I131" s="26">
        <f t="shared" si="93"/>
        <v>103.63168430082919</v>
      </c>
      <c r="J131" s="740">
        <f>T131+BH131-J153-J143</f>
        <v>-394.1</v>
      </c>
      <c r="K131" s="26">
        <f t="shared" si="119"/>
        <v>31.700000000000045</v>
      </c>
      <c r="L131" s="148">
        <f t="shared" si="166"/>
        <v>91.956356254757665</v>
      </c>
      <c r="M131" s="392">
        <f t="shared" si="163"/>
        <v>-325.70000000000027</v>
      </c>
      <c r="N131" s="392">
        <f t="shared" si="164"/>
        <v>-325.70000000000027</v>
      </c>
      <c r="O131" s="26">
        <f t="shared" si="165"/>
        <v>-302.10000000000002</v>
      </c>
      <c r="P131" s="26">
        <f t="shared" si="106"/>
        <v>419.29999999999995</v>
      </c>
      <c r="Q131" s="26">
        <f t="shared" si="97"/>
        <v>-721.40000000000009</v>
      </c>
      <c r="R131" s="26">
        <f t="shared" si="108"/>
        <v>23.60000000000025</v>
      </c>
      <c r="S131" s="26">
        <f t="shared" si="109"/>
        <v>92.754068160884174</v>
      </c>
      <c r="T131" s="740">
        <f t="shared" si="145"/>
        <v>-419.3</v>
      </c>
      <c r="U131" s="90">
        <f t="shared" si="146"/>
        <v>117.19999999999999</v>
      </c>
      <c r="V131" s="676">
        <f t="shared" si="147"/>
        <v>72.048652516098272</v>
      </c>
      <c r="W131" s="861">
        <f>W132+W137+W140+W143+W150+W153+W157+W160+W165</f>
        <v>-325.70000000000027</v>
      </c>
      <c r="X131" s="468">
        <f>X132+X137+X140+X143+X150+X153+X157+X160+X165</f>
        <v>-325.70000000000027</v>
      </c>
      <c r="Y131" s="26">
        <f t="shared" ref="Y131:Y162" si="167">X131-Z131</f>
        <v>1909.1</v>
      </c>
      <c r="Z131" s="676">
        <f>Z132+Z137+Z140+Z143+Z150+Z153+Z157+Z160+Z165</f>
        <v>-2234.8000000000002</v>
      </c>
      <c r="AA131" s="970">
        <f>AA132+AA137+AA140+AA143+AA150+AA153+AA157+AA160+AA165</f>
        <v>-261.10000000000002</v>
      </c>
      <c r="AB131" s="392">
        <f>AB132+AB137+AB140+AB143+AB150+AB153+AB157+AB160+AB165</f>
        <v>460.29999999999995</v>
      </c>
      <c r="AC131" s="392">
        <f>AC132+AC137+AC140+AC143+AC150+AC153+AC157+AC160+AC165</f>
        <v>-721.40000000000009</v>
      </c>
      <c r="AD131" s="392">
        <f t="shared" si="118"/>
        <v>64.60000000000025</v>
      </c>
      <c r="AE131" s="26">
        <f>IF(X131&lt;&gt;0,IF(AA131/X131&lt;0,(X131-AA131)/X131*100,IF(AA131/X131*100&gt;200,"&gt;200",AA131/X131*100))," ")</f>
        <v>80.165796745471226</v>
      </c>
      <c r="AF131" s="908">
        <f>AF132+AF137+AF140+AF143+AF150+AF153+AF157+AF160+AF165</f>
        <v>-256.3</v>
      </c>
      <c r="AG131" s="26">
        <f t="shared" si="148"/>
        <v>-4.8000000000000114</v>
      </c>
      <c r="AH131" s="148">
        <f>IF(AF131&lt;&gt;0,IF(ABS(AA131)/ABS(AF131)*100&gt;200,"&gt;200",ABS(AA131)/ABS(AF131)*100)," ")</f>
        <v>101.87280530628171</v>
      </c>
      <c r="AI131" s="468">
        <f>AI132+AI137+AI140+AI143+AI150+AI153+AI157+AI160+AI165</f>
        <v>0</v>
      </c>
      <c r="AJ131" s="26">
        <f>AJ132+AJ137+AJ140+AJ143+AJ150+AJ153+AJ157+AJ160+AJ165</f>
        <v>0</v>
      </c>
      <c r="AK131" s="26">
        <f>AK132+AK137+AK140+AK143+AK150+AK153+AK157+AK160+AK165</f>
        <v>-41</v>
      </c>
      <c r="AL131" s="26">
        <f t="shared" si="139"/>
        <v>-41</v>
      </c>
      <c r="AM131" s="26" t="str">
        <f t="shared" si="140"/>
        <v xml:space="preserve"> </v>
      </c>
      <c r="AN131" s="785">
        <f>AN132+AN137+AN140+AN143+AN150+AN153+AN157+AN160+AN165</f>
        <v>-163</v>
      </c>
      <c r="AO131" s="26">
        <f t="shared" si="143"/>
        <v>122</v>
      </c>
      <c r="AP131" s="206">
        <f t="shared" si="124"/>
        <v>25.153374233128833</v>
      </c>
      <c r="AQ131" s="392">
        <f>AQ132+AQ137+AQ140+AQ143+AQ150+AQ153+AQ157+AQ160+AQ165</f>
        <v>0</v>
      </c>
      <c r="AR131" s="392">
        <f>AR132+AR137+AR140+AR143+AR150+AR153+AR157+AR160+AR165</f>
        <v>0</v>
      </c>
      <c r="AS131" s="26">
        <f>AS132+AS137+AS140+AS143+AS150+AS153+AS157+AS160+AS165</f>
        <v>0</v>
      </c>
      <c r="AT131" s="26">
        <f t="shared" si="149"/>
        <v>0</v>
      </c>
      <c r="AU131" s="26" t="str">
        <f t="shared" si="125"/>
        <v xml:space="preserve"> </v>
      </c>
      <c r="AV131" s="740">
        <f>AV132+AV137+AV140+AV143+AV150+AV153+AV157+AV160+AV165</f>
        <v>0</v>
      </c>
      <c r="AW131" s="26">
        <f t="shared" si="144"/>
        <v>0</v>
      </c>
      <c r="AX131" s="497" t="str">
        <f t="shared" si="123"/>
        <v xml:space="preserve"> </v>
      </c>
      <c r="AY131" s="570">
        <f>AY132+AY137+AY140+AY143+AY150+AY153+AY157+AY160+AY165</f>
        <v>20.6</v>
      </c>
      <c r="AZ131" s="331">
        <f>AZ132+AZ137+AZ140+AZ143+AZ150+AZ153+AZ157+AZ160+AZ165</f>
        <v>-24</v>
      </c>
      <c r="BA131" s="331">
        <f t="shared" si="94"/>
        <v>-24</v>
      </c>
      <c r="BB131" s="331">
        <f>BB132+BB137+BB140+BB143+BB150+BB153+BB157+BB160+BB165</f>
        <v>0</v>
      </c>
      <c r="BC131" s="331">
        <f>BC132+BC137+BC140+BC143+BC150+BC153+BC157+BC160+BC165</f>
        <v>-43.500000000000007</v>
      </c>
      <c r="BD131" s="331">
        <f>BD132+BD137+BD140+BD143+BD150+BD153+BD157+BD160+BD165</f>
        <v>-44.400000000000006</v>
      </c>
      <c r="BE131" s="401">
        <f>BE132+BE137+BE140+BE143+BE150+BE153+BE157+BE160+BE165</f>
        <v>0.90000000000000036</v>
      </c>
      <c r="BF131" s="332">
        <f t="shared" si="129"/>
        <v>-19.500000000000007</v>
      </c>
      <c r="BG131" s="26">
        <f t="shared" si="162"/>
        <v>181.25000000000003</v>
      </c>
      <c r="BH131" s="754">
        <f>BH132+BH137+BH140+BH143+BH150+BH153+BH157+BH160+BH165</f>
        <v>5.3999999999999986</v>
      </c>
      <c r="BI131" s="66">
        <f t="shared" si="151"/>
        <v>-48.900000000000006</v>
      </c>
      <c r="BJ131" s="162" t="str">
        <f t="shared" si="157"/>
        <v>&lt;0</v>
      </c>
      <c r="BL131" s="823">
        <f t="shared" si="95"/>
        <v>65.099999999999994</v>
      </c>
      <c r="BM131" s="823">
        <f t="shared" si="96"/>
        <v>61.5</v>
      </c>
      <c r="BN131" s="811">
        <v>61.5</v>
      </c>
      <c r="BO131" s="811">
        <v>0</v>
      </c>
      <c r="BP131" s="811">
        <v>0</v>
      </c>
      <c r="BQ131" s="765">
        <v>3.5999999999999996</v>
      </c>
    </row>
    <row r="132" spans="1:69" s="8" customFormat="1" ht="19.5" customHeight="1" x14ac:dyDescent="0.25">
      <c r="A132" s="637" t="s">
        <v>82</v>
      </c>
      <c r="B132" s="638" t="s">
        <v>81</v>
      </c>
      <c r="C132" s="380">
        <f>M132+AY132</f>
        <v>1422.3999999999999</v>
      </c>
      <c r="D132" s="380">
        <f>N132+AZ132</f>
        <v>1377.6999999999998</v>
      </c>
      <c r="E132" s="49">
        <f t="shared" ref="E132:E145" si="168">O132+BC132</f>
        <v>147.79999999999998</v>
      </c>
      <c r="F132" s="49">
        <f t="shared" ref="F132:F140" si="169">AB132+AK132+AS132+BD132</f>
        <v>147.79999999999998</v>
      </c>
      <c r="G132" s="49">
        <f t="shared" ref="G132:G145" si="170">Q132+BE132</f>
        <v>0</v>
      </c>
      <c r="H132" s="49">
        <f t="shared" si="92"/>
        <v>-1229.8999999999999</v>
      </c>
      <c r="I132" s="49">
        <f t="shared" si="93"/>
        <v>10.728024969151484</v>
      </c>
      <c r="J132" s="840">
        <f t="shared" ref="J132:J145" si="171">T132+BH132</f>
        <v>65.400000000000006</v>
      </c>
      <c r="K132" s="67">
        <f t="shared" si="119"/>
        <v>82.399999999999977</v>
      </c>
      <c r="L132" s="177" t="str">
        <f t="shared" si="166"/>
        <v>&gt;200</v>
      </c>
      <c r="M132" s="380">
        <f t="shared" si="163"/>
        <v>1420.6</v>
      </c>
      <c r="N132" s="380">
        <f t="shared" si="164"/>
        <v>1420.6</v>
      </c>
      <c r="O132" s="49">
        <f t="shared" si="165"/>
        <v>194.1</v>
      </c>
      <c r="P132" s="49">
        <f t="shared" si="106"/>
        <v>194.1</v>
      </c>
      <c r="Q132" s="49">
        <f t="shared" si="97"/>
        <v>0</v>
      </c>
      <c r="R132" s="49">
        <f t="shared" si="108"/>
        <v>-1226.5</v>
      </c>
      <c r="S132" s="49">
        <f t="shared" si="109"/>
        <v>13.663240884133465</v>
      </c>
      <c r="T132" s="840">
        <f t="shared" ref="T132:T165" si="172">AF132+AN132+AV132</f>
        <v>62.300000000000011</v>
      </c>
      <c r="U132" s="91">
        <f t="shared" ref="U132:U165" si="173">O132-T132</f>
        <v>131.79999999999998</v>
      </c>
      <c r="V132" s="703" t="str">
        <f t="shared" ref="V132:V165" si="174">IF(T132&lt;&gt;0,IF(O132/T132*100&lt;0,"&lt;0",IF(O132/T132*100&gt;200,"&gt;200",O132/T132*100))," ")</f>
        <v>&gt;200</v>
      </c>
      <c r="W132" s="872">
        <f>W133+W134+W135+W136</f>
        <v>1420.6</v>
      </c>
      <c r="X132" s="462">
        <f>X133+X134+X135+X136</f>
        <v>1420.6</v>
      </c>
      <c r="Y132" s="30">
        <f t="shared" si="167"/>
        <v>1420.6</v>
      </c>
      <c r="Z132" s="951">
        <f>Z133+Z134+Z135+Z136</f>
        <v>0</v>
      </c>
      <c r="AA132" s="981">
        <f>AA133+AA134+AA135+AA136</f>
        <v>235.1</v>
      </c>
      <c r="AB132" s="380">
        <f t="shared" si="98"/>
        <v>235.1</v>
      </c>
      <c r="AC132" s="49">
        <f>AC133+AC134+AC135+AC136</f>
        <v>0</v>
      </c>
      <c r="AD132" s="49">
        <f t="shared" si="118"/>
        <v>-1185.5</v>
      </c>
      <c r="AE132" s="49">
        <f>IF(X132&lt;&gt;0,IF(X132&lt;0,-AA132/X132*100+100,IF(AA132&lt;0,-AA132/X132*100,IF(AA132/X132*100&gt;200,"&gt;200",AA132/X132*100)))," ")</f>
        <v>16.549345347036464</v>
      </c>
      <c r="AF132" s="916">
        <f>AF133+AF134+AF135+AF136</f>
        <v>225.3</v>
      </c>
      <c r="AG132" s="49">
        <f t="shared" ref="AG132:AG165" si="175">AA132-AF132</f>
        <v>9.7999999999999829</v>
      </c>
      <c r="AH132" s="160">
        <f>IF(AF132&lt;&gt;0,IF(ABS(AA132)/ABS(AF132)*100&gt;200,"&gt;200",ABS(AA132)/ABS(AF132)*100)," ")</f>
        <v>104.34975588104749</v>
      </c>
      <c r="AI132" s="515"/>
      <c r="AJ132" s="56">
        <f>AJ133+AJ134+AJ135+AJ136</f>
        <v>0</v>
      </c>
      <c r="AK132" s="56">
        <f>AK133+AK134+AK135+AK136</f>
        <v>-41</v>
      </c>
      <c r="AL132" s="56">
        <f t="shared" ref="AL132:AL165" si="176">AK132-AJ132</f>
        <v>-41</v>
      </c>
      <c r="AM132" s="56" t="str">
        <f t="shared" ref="AM132:AM165" si="177">IF(AJ132&lt;&gt;0,IF(AK132/AJ132*100&lt;0,"&lt;0",IF(AK132/AJ132*100&gt;200,"&gt;200",AK132/AJ132*100))," ")</f>
        <v xml:space="preserve"> </v>
      </c>
      <c r="AN132" s="800">
        <f>AN133+AN134+AN135+AN136</f>
        <v>-163</v>
      </c>
      <c r="AO132" s="56">
        <f t="shared" ref="AO132:AO165" si="178">AK132-AN132</f>
        <v>122</v>
      </c>
      <c r="AP132" s="206">
        <f t="shared" si="124"/>
        <v>25.153374233128833</v>
      </c>
      <c r="AQ132" s="179"/>
      <c r="AR132" s="382"/>
      <c r="AS132" s="56">
        <f>AS133+AS134+AS135+AS136</f>
        <v>0</v>
      </c>
      <c r="AT132" s="56">
        <f t="shared" ref="AT132:AT165" si="179">AS132-AR132</f>
        <v>0</v>
      </c>
      <c r="AU132" s="67" t="str">
        <f t="shared" si="125"/>
        <v xml:space="preserve"> </v>
      </c>
      <c r="AV132" s="751"/>
      <c r="AW132" s="56">
        <f t="shared" ref="AW132:AW165" si="180">AS132-AV132</f>
        <v>0</v>
      </c>
      <c r="AX132" s="498" t="str">
        <f t="shared" si="123"/>
        <v xml:space="preserve"> </v>
      </c>
      <c r="AY132" s="175">
        <f>AY133+AY134+AY135+AY136</f>
        <v>1.8</v>
      </c>
      <c r="AZ132" s="380">
        <f>AZ133+AZ134+AZ135+AZ136</f>
        <v>-42.9</v>
      </c>
      <c r="BA132" s="380">
        <f t="shared" si="94"/>
        <v>-42.9</v>
      </c>
      <c r="BB132" s="380">
        <f>BB133+BB134+BB135+BB136</f>
        <v>0</v>
      </c>
      <c r="BC132" s="49">
        <f>BC133+BC134+BC135+BC136</f>
        <v>-46.300000000000004</v>
      </c>
      <c r="BD132" s="49">
        <f t="shared" ref="BD132:BD140" si="181">BC132-BE132</f>
        <v>-46.300000000000004</v>
      </c>
      <c r="BE132" s="49">
        <f>BE133+BE134+BE135+BE136</f>
        <v>0</v>
      </c>
      <c r="BF132" s="71">
        <f t="shared" si="129"/>
        <v>-3.4000000000000057</v>
      </c>
      <c r="BG132" s="30">
        <f t="shared" si="162"/>
        <v>107.92540792540794</v>
      </c>
      <c r="BH132" s="748">
        <f>BH133+BH134+BH135+BH136</f>
        <v>3.0999999999999996</v>
      </c>
      <c r="BI132" s="49">
        <f t="shared" si="151"/>
        <v>-49.400000000000006</v>
      </c>
      <c r="BJ132" s="148" t="str">
        <f t="shared" ref="BJ132:BJ197" si="182">IF(BH132&lt;&gt;0,IF(BC132/BH132*100&lt;0,"&lt;0",IF(BC132/BH132*100&gt;200,"&gt;200",BC132/BH132*100))," ")</f>
        <v>&lt;0</v>
      </c>
      <c r="BK132" s="2"/>
      <c r="BL132" s="823">
        <f t="shared" si="95"/>
        <v>2.5999999999999996</v>
      </c>
      <c r="BM132" s="823">
        <f t="shared" si="96"/>
        <v>1.4</v>
      </c>
      <c r="BN132" s="811">
        <v>1.4</v>
      </c>
      <c r="BO132" s="811"/>
      <c r="BP132" s="811"/>
      <c r="BQ132" s="813">
        <v>1.2</v>
      </c>
    </row>
    <row r="133" spans="1:69" ht="24" customHeight="1" x14ac:dyDescent="0.25">
      <c r="A133" s="609" t="s">
        <v>86</v>
      </c>
      <c r="B133" s="639" t="s">
        <v>83</v>
      </c>
      <c r="C133" s="577"/>
      <c r="D133" s="372">
        <f t="shared" ref="D133:D145" si="183">N133+AZ133</f>
        <v>0</v>
      </c>
      <c r="E133" s="30">
        <f t="shared" si="168"/>
        <v>0</v>
      </c>
      <c r="F133" s="30">
        <f t="shared" si="169"/>
        <v>0</v>
      </c>
      <c r="G133" s="30">
        <f t="shared" si="170"/>
        <v>0</v>
      </c>
      <c r="H133" s="30">
        <f t="shared" si="92"/>
        <v>0</v>
      </c>
      <c r="I133" s="30" t="str">
        <f t="shared" si="93"/>
        <v xml:space="preserve"> </v>
      </c>
      <c r="J133" s="833">
        <f t="shared" si="171"/>
        <v>0</v>
      </c>
      <c r="K133" s="47">
        <f t="shared" si="119"/>
        <v>0</v>
      </c>
      <c r="L133" s="178" t="str">
        <f t="shared" si="166"/>
        <v xml:space="preserve"> </v>
      </c>
      <c r="M133" s="380">
        <f t="shared" si="163"/>
        <v>0</v>
      </c>
      <c r="N133" s="372">
        <f t="shared" si="164"/>
        <v>0</v>
      </c>
      <c r="O133" s="30">
        <f t="shared" si="165"/>
        <v>0</v>
      </c>
      <c r="P133" s="30">
        <f t="shared" si="106"/>
        <v>0</v>
      </c>
      <c r="Q133" s="30">
        <f t="shared" si="97"/>
        <v>0</v>
      </c>
      <c r="R133" s="30">
        <f t="shared" si="108"/>
        <v>0</v>
      </c>
      <c r="S133" s="30" t="str">
        <f t="shared" si="109"/>
        <v xml:space="preserve"> </v>
      </c>
      <c r="T133" s="833">
        <f t="shared" si="172"/>
        <v>0</v>
      </c>
      <c r="U133" s="84">
        <f t="shared" si="173"/>
        <v>0</v>
      </c>
      <c r="V133" s="704" t="str">
        <f t="shared" si="174"/>
        <v xml:space="preserve"> </v>
      </c>
      <c r="W133" s="863"/>
      <c r="X133" s="394"/>
      <c r="Y133" s="30">
        <f t="shared" si="167"/>
        <v>0</v>
      </c>
      <c r="Z133" s="565"/>
      <c r="AA133" s="972"/>
      <c r="AB133" s="372">
        <f t="shared" si="98"/>
        <v>0</v>
      </c>
      <c r="AC133" s="30"/>
      <c r="AD133" s="30">
        <f t="shared" si="118"/>
        <v>0</v>
      </c>
      <c r="AE133" s="30" t="str">
        <f t="shared" si="117"/>
        <v xml:space="preserve"> </v>
      </c>
      <c r="AF133" s="910"/>
      <c r="AG133" s="30">
        <f t="shared" si="175"/>
        <v>0</v>
      </c>
      <c r="AH133" s="152" t="str">
        <f t="shared" ref="AH133:AH165" si="184">IF(AF133&lt;&gt;0,IF(AA133/AF133*100&lt;0,"&lt;0",IF(AA133/AF133*100&gt;200,"&gt;200",AA133/AF133*100))," ")</f>
        <v xml:space="preserve"> </v>
      </c>
      <c r="AI133" s="394"/>
      <c r="AJ133" s="30"/>
      <c r="AK133" s="30"/>
      <c r="AL133" s="30">
        <f t="shared" si="176"/>
        <v>0</v>
      </c>
      <c r="AM133" s="30" t="str">
        <f t="shared" si="177"/>
        <v xml:space="preserve"> </v>
      </c>
      <c r="AN133" s="787"/>
      <c r="AO133" s="30">
        <f t="shared" si="178"/>
        <v>0</v>
      </c>
      <c r="AP133" s="206" t="str">
        <f t="shared" si="124"/>
        <v xml:space="preserve"> </v>
      </c>
      <c r="AQ133" s="151"/>
      <c r="AR133" s="372"/>
      <c r="AS133" s="30"/>
      <c r="AT133" s="30">
        <f t="shared" si="179"/>
        <v>0</v>
      </c>
      <c r="AU133" s="47" t="str">
        <f t="shared" si="125"/>
        <v xml:space="preserve"> </v>
      </c>
      <c r="AV133" s="742"/>
      <c r="AW133" s="30">
        <f t="shared" si="180"/>
        <v>0</v>
      </c>
      <c r="AX133" s="484" t="str">
        <f t="shared" si="123"/>
        <v xml:space="preserve"> </v>
      </c>
      <c r="AY133" s="552"/>
      <c r="AZ133" s="372"/>
      <c r="BA133" s="372">
        <f t="shared" si="94"/>
        <v>0</v>
      </c>
      <c r="BB133" s="372"/>
      <c r="BC133" s="30"/>
      <c r="BD133" s="30">
        <f t="shared" si="181"/>
        <v>0</v>
      </c>
      <c r="BE133" s="30"/>
      <c r="BF133" s="73">
        <f t="shared" si="129"/>
        <v>0</v>
      </c>
      <c r="BG133" s="30" t="str">
        <f t="shared" si="162"/>
        <v xml:space="preserve"> </v>
      </c>
      <c r="BH133" s="742"/>
      <c r="BI133" s="30">
        <f t="shared" si="151"/>
        <v>0</v>
      </c>
      <c r="BJ133" s="148" t="str">
        <f t="shared" si="182"/>
        <v xml:space="preserve"> </v>
      </c>
      <c r="BL133" s="823">
        <f t="shared" si="95"/>
        <v>0</v>
      </c>
      <c r="BM133" s="823">
        <f t="shared" si="96"/>
        <v>0</v>
      </c>
      <c r="BN133" s="813"/>
      <c r="BO133" s="813"/>
      <c r="BP133" s="813"/>
      <c r="BQ133" s="811"/>
    </row>
    <row r="134" spans="1:69" ht="23.25" customHeight="1" x14ac:dyDescent="0.25">
      <c r="A134" s="609" t="s">
        <v>87</v>
      </c>
      <c r="B134" s="639" t="s">
        <v>84</v>
      </c>
      <c r="C134" s="577"/>
      <c r="D134" s="372">
        <f t="shared" si="183"/>
        <v>0</v>
      </c>
      <c r="E134" s="30">
        <f t="shared" si="168"/>
        <v>0</v>
      </c>
      <c r="F134" s="30">
        <f t="shared" si="169"/>
        <v>0</v>
      </c>
      <c r="G134" s="30">
        <f t="shared" si="170"/>
        <v>0</v>
      </c>
      <c r="H134" s="30">
        <f t="shared" si="92"/>
        <v>0</v>
      </c>
      <c r="I134" s="30" t="str">
        <f t="shared" si="93"/>
        <v xml:space="preserve"> </v>
      </c>
      <c r="J134" s="833">
        <f t="shared" si="171"/>
        <v>0</v>
      </c>
      <c r="K134" s="47">
        <f t="shared" si="119"/>
        <v>0</v>
      </c>
      <c r="L134" s="178" t="str">
        <f t="shared" si="166"/>
        <v xml:space="preserve"> </v>
      </c>
      <c r="M134" s="380">
        <f t="shared" si="163"/>
        <v>0</v>
      </c>
      <c r="N134" s="372">
        <f t="shared" si="164"/>
        <v>0</v>
      </c>
      <c r="O134" s="30">
        <f t="shared" si="165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33">
        <f t="shared" si="172"/>
        <v>0</v>
      </c>
      <c r="U134" s="84">
        <f t="shared" si="173"/>
        <v>0</v>
      </c>
      <c r="V134" s="704" t="str">
        <f t="shared" si="174"/>
        <v xml:space="preserve"> </v>
      </c>
      <c r="W134" s="863"/>
      <c r="X134" s="394"/>
      <c r="Y134" s="30">
        <f t="shared" si="167"/>
        <v>0</v>
      </c>
      <c r="Z134" s="565"/>
      <c r="AA134" s="972"/>
      <c r="AB134" s="372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910"/>
      <c r="AG134" s="30">
        <f t="shared" si="175"/>
        <v>0</v>
      </c>
      <c r="AH134" s="152" t="str">
        <f t="shared" si="184"/>
        <v xml:space="preserve"> </v>
      </c>
      <c r="AI134" s="394"/>
      <c r="AJ134" s="30"/>
      <c r="AK134" s="30"/>
      <c r="AL134" s="30">
        <f t="shared" si="176"/>
        <v>0</v>
      </c>
      <c r="AM134" s="30" t="str">
        <f t="shared" si="177"/>
        <v xml:space="preserve"> </v>
      </c>
      <c r="AN134" s="787"/>
      <c r="AO134" s="30">
        <f t="shared" si="178"/>
        <v>0</v>
      </c>
      <c r="AP134" s="206" t="str">
        <f t="shared" si="124"/>
        <v xml:space="preserve"> </v>
      </c>
      <c r="AQ134" s="151"/>
      <c r="AR134" s="372"/>
      <c r="AS134" s="30"/>
      <c r="AT134" s="30">
        <f t="shared" si="179"/>
        <v>0</v>
      </c>
      <c r="AU134" s="47" t="str">
        <f t="shared" si="125"/>
        <v xml:space="preserve"> </v>
      </c>
      <c r="AV134" s="742"/>
      <c r="AW134" s="30">
        <f t="shared" si="180"/>
        <v>0</v>
      </c>
      <c r="AX134" s="484" t="str">
        <f t="shared" si="123"/>
        <v xml:space="preserve"> </v>
      </c>
      <c r="AY134" s="552"/>
      <c r="AZ134" s="372"/>
      <c r="BA134" s="372">
        <f t="shared" si="94"/>
        <v>0</v>
      </c>
      <c r="BB134" s="372"/>
      <c r="BC134" s="30"/>
      <c r="BD134" s="30">
        <f t="shared" si="181"/>
        <v>0</v>
      </c>
      <c r="BE134" s="30"/>
      <c r="BF134" s="73">
        <f t="shared" si="129"/>
        <v>0</v>
      </c>
      <c r="BG134" s="30" t="str">
        <f t="shared" si="162"/>
        <v xml:space="preserve"> </v>
      </c>
      <c r="BH134" s="742"/>
      <c r="BI134" s="30">
        <f t="shared" si="151"/>
        <v>0</v>
      </c>
      <c r="BJ134" s="148" t="str">
        <f t="shared" si="182"/>
        <v xml:space="preserve"> </v>
      </c>
      <c r="BL134" s="823">
        <f t="shared" si="95"/>
        <v>0</v>
      </c>
      <c r="BM134" s="823">
        <f t="shared" si="96"/>
        <v>0</v>
      </c>
      <c r="BN134" s="810"/>
      <c r="BO134" s="810"/>
      <c r="BP134" s="810"/>
      <c r="BQ134" s="811"/>
    </row>
    <row r="135" spans="1:69" ht="19.5" customHeight="1" x14ac:dyDescent="0.25">
      <c r="A135" s="609" t="s">
        <v>89</v>
      </c>
      <c r="B135" s="639" t="s">
        <v>85</v>
      </c>
      <c r="C135" s="372">
        <f>M135+AY135</f>
        <v>222.4</v>
      </c>
      <c r="D135" s="372">
        <f t="shared" si="183"/>
        <v>177.6</v>
      </c>
      <c r="E135" s="30">
        <f t="shared" si="168"/>
        <v>56.2</v>
      </c>
      <c r="F135" s="30">
        <f t="shared" si="169"/>
        <v>56.2</v>
      </c>
      <c r="G135" s="30">
        <f t="shared" si="170"/>
        <v>0</v>
      </c>
      <c r="H135" s="30">
        <f t="shared" si="92"/>
        <v>-121.39999999999999</v>
      </c>
      <c r="I135" s="30">
        <f t="shared" si="93"/>
        <v>31.64414414414415</v>
      </c>
      <c r="J135" s="833">
        <f t="shared" si="171"/>
        <v>-68.7</v>
      </c>
      <c r="K135" s="47">
        <f t="shared" si="119"/>
        <v>124.9</v>
      </c>
      <c r="L135" s="178" t="str">
        <f t="shared" si="166"/>
        <v>&lt;0</v>
      </c>
      <c r="M135" s="372">
        <f t="shared" si="163"/>
        <v>220.6</v>
      </c>
      <c r="N135" s="372">
        <f t="shared" si="164"/>
        <v>220.6</v>
      </c>
      <c r="O135" s="30">
        <f t="shared" si="165"/>
        <v>106.9</v>
      </c>
      <c r="P135" s="30">
        <f t="shared" si="106"/>
        <v>106.9</v>
      </c>
      <c r="Q135" s="30">
        <f t="shared" si="97"/>
        <v>0</v>
      </c>
      <c r="R135" s="30">
        <f t="shared" si="108"/>
        <v>-113.69999999999999</v>
      </c>
      <c r="S135" s="30">
        <f t="shared" si="109"/>
        <v>48.458748866727113</v>
      </c>
      <c r="T135" s="833">
        <f t="shared" si="172"/>
        <v>-69.5</v>
      </c>
      <c r="U135" s="84">
        <f t="shared" si="173"/>
        <v>176.4</v>
      </c>
      <c r="V135" s="704" t="str">
        <f t="shared" si="174"/>
        <v>&lt;0</v>
      </c>
      <c r="W135" s="863">
        <v>220.6</v>
      </c>
      <c r="X135" s="394">
        <v>220.6</v>
      </c>
      <c r="Y135" s="30">
        <f t="shared" si="167"/>
        <v>220.6</v>
      </c>
      <c r="Z135" s="565"/>
      <c r="AA135" s="972">
        <v>106.9</v>
      </c>
      <c r="AB135" s="372">
        <f t="shared" si="98"/>
        <v>106.9</v>
      </c>
      <c r="AC135" s="30"/>
      <c r="AD135" s="30">
        <f t="shared" si="118"/>
        <v>-113.69999999999999</v>
      </c>
      <c r="AE135" s="30">
        <f>IF(X135&lt;&gt;0,IF(X135&lt;0,IF((-AA135/X135*100+100)&lt;200,-AA135/X135*100+100,"&gt;200"),IF(AA135&lt;0,IF((-AA135/X135*100)&gt;200,"&gt;200",-AA135/X135*100),IF(AA135/X135*100&gt;200,"&gt;200",AA135/X135*100)))," ")</f>
        <v>48.458748866727113</v>
      </c>
      <c r="AF135" s="910">
        <v>-69.5</v>
      </c>
      <c r="AG135" s="30">
        <f t="shared" si="175"/>
        <v>176.4</v>
      </c>
      <c r="AH135" s="152">
        <f>IF(AF135&lt;&gt;0,IF(ABS(AA135)/ABS(AF135)*100&gt;200,"&gt;200",ABS(AA135)/ABS(AF135)*100)," ")</f>
        <v>153.81294964028777</v>
      </c>
      <c r="AI135" s="394"/>
      <c r="AJ135" s="30"/>
      <c r="AK135" s="30"/>
      <c r="AL135" s="30">
        <f t="shared" si="176"/>
        <v>0</v>
      </c>
      <c r="AM135" s="30" t="str">
        <f t="shared" si="177"/>
        <v xml:space="preserve"> </v>
      </c>
      <c r="AN135" s="787"/>
      <c r="AO135" s="30">
        <f t="shared" si="178"/>
        <v>0</v>
      </c>
      <c r="AP135" s="206" t="str">
        <f t="shared" si="124"/>
        <v xml:space="preserve"> </v>
      </c>
      <c r="AQ135" s="151"/>
      <c r="AR135" s="372"/>
      <c r="AS135" s="30"/>
      <c r="AT135" s="30">
        <f t="shared" si="179"/>
        <v>0</v>
      </c>
      <c r="AU135" s="47" t="str">
        <f t="shared" si="125"/>
        <v xml:space="preserve"> </v>
      </c>
      <c r="AV135" s="742"/>
      <c r="AW135" s="30">
        <f t="shared" si="180"/>
        <v>0</v>
      </c>
      <c r="AX135" s="484" t="str">
        <f t="shared" si="123"/>
        <v xml:space="preserve"> </v>
      </c>
      <c r="AY135" s="552">
        <v>1.8</v>
      </c>
      <c r="AZ135" s="372">
        <v>-43</v>
      </c>
      <c r="BA135" s="372">
        <f t="shared" si="94"/>
        <v>-43</v>
      </c>
      <c r="BB135" s="372"/>
      <c r="BC135" s="30">
        <v>-50.7</v>
      </c>
      <c r="BD135" s="30">
        <f t="shared" si="181"/>
        <v>-50.7</v>
      </c>
      <c r="BE135" s="30"/>
      <c r="BF135" s="141">
        <f t="shared" si="129"/>
        <v>-7.7000000000000028</v>
      </c>
      <c r="BG135" s="30">
        <f t="shared" si="162"/>
        <v>117.90697674418604</v>
      </c>
      <c r="BH135" s="742">
        <v>0.8</v>
      </c>
      <c r="BI135" s="30">
        <f t="shared" si="151"/>
        <v>-51.5</v>
      </c>
      <c r="BJ135" s="148" t="str">
        <f t="shared" si="182"/>
        <v>&lt;0</v>
      </c>
      <c r="BL135" s="823">
        <f t="shared" si="95"/>
        <v>1.6</v>
      </c>
      <c r="BM135" s="823">
        <f t="shared" si="96"/>
        <v>0.4</v>
      </c>
      <c r="BN135" s="810">
        <v>0.4</v>
      </c>
      <c r="BO135" s="810"/>
      <c r="BP135" s="810"/>
      <c r="BQ135" s="813">
        <v>1.2</v>
      </c>
    </row>
    <row r="136" spans="1:69" ht="23.25" customHeight="1" x14ac:dyDescent="0.25">
      <c r="A136" s="609" t="s">
        <v>90</v>
      </c>
      <c r="B136" s="639" t="s">
        <v>91</v>
      </c>
      <c r="C136" s="372">
        <f>M136+AY136</f>
        <v>1200</v>
      </c>
      <c r="D136" s="372">
        <f t="shared" si="183"/>
        <v>1200.0999999999999</v>
      </c>
      <c r="E136" s="30">
        <f t="shared" si="168"/>
        <v>91.6</v>
      </c>
      <c r="F136" s="30">
        <f t="shared" si="169"/>
        <v>91.6</v>
      </c>
      <c r="G136" s="30">
        <f t="shared" si="170"/>
        <v>0</v>
      </c>
      <c r="H136" s="30">
        <f t="shared" si="92"/>
        <v>-1108.5</v>
      </c>
      <c r="I136" s="30">
        <f t="shared" si="93"/>
        <v>7.6326972752270645</v>
      </c>
      <c r="J136" s="833">
        <f t="shared" si="171"/>
        <v>134.10000000000002</v>
      </c>
      <c r="K136" s="47">
        <f t="shared" si="119"/>
        <v>-42.500000000000028</v>
      </c>
      <c r="L136" s="178">
        <f t="shared" si="166"/>
        <v>68.307233407904533</v>
      </c>
      <c r="M136" s="372">
        <f t="shared" si="163"/>
        <v>1200</v>
      </c>
      <c r="N136" s="372">
        <f t="shared" si="164"/>
        <v>1200</v>
      </c>
      <c r="O136" s="30">
        <f t="shared" si="165"/>
        <v>87.199999999999989</v>
      </c>
      <c r="P136" s="30">
        <f t="shared" si="106"/>
        <v>87.199999999999989</v>
      </c>
      <c r="Q136" s="30">
        <f t="shared" si="97"/>
        <v>0</v>
      </c>
      <c r="R136" s="30">
        <f t="shared" si="108"/>
        <v>-1112.8</v>
      </c>
      <c r="S136" s="30">
        <f t="shared" si="109"/>
        <v>7.2666666666666657</v>
      </c>
      <c r="T136" s="833">
        <f t="shared" si="172"/>
        <v>131.80000000000001</v>
      </c>
      <c r="U136" s="84">
        <f t="shared" si="173"/>
        <v>-44.600000000000023</v>
      </c>
      <c r="V136" s="704">
        <f t="shared" si="174"/>
        <v>66.160849772382377</v>
      </c>
      <c r="W136" s="863">
        <v>1200</v>
      </c>
      <c r="X136" s="394">
        <v>1200</v>
      </c>
      <c r="Y136" s="30">
        <f t="shared" si="167"/>
        <v>1200</v>
      </c>
      <c r="Z136" s="565"/>
      <c r="AA136" s="972">
        <v>128.19999999999999</v>
      </c>
      <c r="AB136" s="372">
        <f t="shared" si="98"/>
        <v>128.19999999999999</v>
      </c>
      <c r="AC136" s="30"/>
      <c r="AD136" s="30">
        <f t="shared" si="118"/>
        <v>-1071.8</v>
      </c>
      <c r="AE136" s="30">
        <f t="shared" si="117"/>
        <v>10.683333333333332</v>
      </c>
      <c r="AF136" s="910">
        <v>294.8</v>
      </c>
      <c r="AG136" s="56">
        <f t="shared" si="175"/>
        <v>-166.60000000000002</v>
      </c>
      <c r="AH136" s="206">
        <f t="shared" si="184"/>
        <v>43.487109905020347</v>
      </c>
      <c r="AI136" s="515"/>
      <c r="AJ136" s="56"/>
      <c r="AK136" s="56">
        <v>-41</v>
      </c>
      <c r="AL136" s="30">
        <f t="shared" si="176"/>
        <v>-41</v>
      </c>
      <c r="AM136" s="56" t="str">
        <f t="shared" si="177"/>
        <v xml:space="preserve"> </v>
      </c>
      <c r="AN136" s="800">
        <v>-163</v>
      </c>
      <c r="AO136" s="56">
        <f t="shared" si="178"/>
        <v>122</v>
      </c>
      <c r="AP136" s="206">
        <f t="shared" si="124"/>
        <v>25.153374233128833</v>
      </c>
      <c r="AQ136" s="179"/>
      <c r="AR136" s="382"/>
      <c r="AS136" s="56"/>
      <c r="AT136" s="56">
        <f t="shared" si="179"/>
        <v>0</v>
      </c>
      <c r="AU136" s="47" t="str">
        <f t="shared" si="125"/>
        <v xml:space="preserve"> </v>
      </c>
      <c r="AV136" s="751"/>
      <c r="AW136" s="56">
        <f t="shared" si="180"/>
        <v>0</v>
      </c>
      <c r="AX136" s="484" t="str">
        <f t="shared" si="123"/>
        <v xml:space="preserve"> </v>
      </c>
      <c r="AY136" s="552"/>
      <c r="AZ136" s="372">
        <v>0.1</v>
      </c>
      <c r="BA136" s="372">
        <f t="shared" si="94"/>
        <v>0.1</v>
      </c>
      <c r="BB136" s="372"/>
      <c r="BC136" s="30">
        <v>4.4000000000000004</v>
      </c>
      <c r="BD136" s="30">
        <f t="shared" si="181"/>
        <v>4.4000000000000004</v>
      </c>
      <c r="BE136" s="56"/>
      <c r="BF136" s="73">
        <f t="shared" si="129"/>
        <v>4.3000000000000007</v>
      </c>
      <c r="BG136" s="30" t="str">
        <f t="shared" si="162"/>
        <v>&gt;200</v>
      </c>
      <c r="BH136" s="742">
        <v>2.2999999999999998</v>
      </c>
      <c r="BI136" s="49">
        <f t="shared" si="151"/>
        <v>2.1000000000000005</v>
      </c>
      <c r="BJ136" s="148">
        <f t="shared" si="182"/>
        <v>191.304347826087</v>
      </c>
      <c r="BL136" s="823">
        <f t="shared" si="95"/>
        <v>1</v>
      </c>
      <c r="BM136" s="823">
        <f t="shared" si="96"/>
        <v>1</v>
      </c>
      <c r="BN136" s="813">
        <v>1</v>
      </c>
      <c r="BO136" s="813"/>
      <c r="BP136" s="813"/>
      <c r="BQ136" s="810"/>
    </row>
    <row r="137" spans="1:69" s="8" customFormat="1" ht="18.75" customHeight="1" x14ac:dyDescent="0.25">
      <c r="A137" s="640" t="s">
        <v>95</v>
      </c>
      <c r="B137" s="638" t="s">
        <v>94</v>
      </c>
      <c r="C137" s="380">
        <f>M137+AY137</f>
        <v>0</v>
      </c>
      <c r="D137" s="380">
        <f t="shared" si="183"/>
        <v>0</v>
      </c>
      <c r="E137" s="49">
        <f t="shared" si="168"/>
        <v>57.600000000000044</v>
      </c>
      <c r="F137" s="49">
        <f t="shared" si="169"/>
        <v>43.900000000000034</v>
      </c>
      <c r="G137" s="49">
        <f t="shared" si="170"/>
        <v>13.700000000000012</v>
      </c>
      <c r="H137" s="49">
        <f t="shared" si="92"/>
        <v>57.600000000000044</v>
      </c>
      <c r="I137" s="49" t="str">
        <f t="shared" si="93"/>
        <v xml:space="preserve"> </v>
      </c>
      <c r="J137" s="840">
        <f t="shared" si="171"/>
        <v>-235.8</v>
      </c>
      <c r="K137" s="67">
        <f t="shared" si="119"/>
        <v>293.40000000000003</v>
      </c>
      <c r="L137" s="177" t="str">
        <f t="shared" si="166"/>
        <v>&lt;0</v>
      </c>
      <c r="M137" s="380">
        <f t="shared" si="163"/>
        <v>0</v>
      </c>
      <c r="N137" s="380">
        <f t="shared" si="164"/>
        <v>0</v>
      </c>
      <c r="O137" s="49">
        <f t="shared" si="165"/>
        <v>56.700000000000045</v>
      </c>
      <c r="P137" s="49">
        <f t="shared" si="106"/>
        <v>43.900000000000034</v>
      </c>
      <c r="Q137" s="49">
        <f t="shared" si="97"/>
        <v>12.800000000000011</v>
      </c>
      <c r="R137" s="49">
        <f t="shared" si="108"/>
        <v>56.700000000000045</v>
      </c>
      <c r="S137" s="49" t="str">
        <f t="shared" si="109"/>
        <v xml:space="preserve"> </v>
      </c>
      <c r="T137" s="840">
        <f t="shared" si="172"/>
        <v>-236.60000000000002</v>
      </c>
      <c r="U137" s="91">
        <f t="shared" si="173"/>
        <v>293.30000000000007</v>
      </c>
      <c r="V137" s="703" t="str">
        <f t="shared" si="174"/>
        <v>&lt;0</v>
      </c>
      <c r="W137" s="872">
        <f>W138+W139</f>
        <v>0</v>
      </c>
      <c r="X137" s="462">
        <f>X138+X139</f>
        <v>0</v>
      </c>
      <c r="Y137" s="30">
        <f t="shared" si="167"/>
        <v>0</v>
      </c>
      <c r="Z137" s="951">
        <f>Z138+Z139</f>
        <v>0</v>
      </c>
      <c r="AA137" s="993">
        <f>AA138+AA139</f>
        <v>56.700000000000045</v>
      </c>
      <c r="AB137" s="380">
        <f t="shared" si="98"/>
        <v>43.900000000000034</v>
      </c>
      <c r="AC137" s="49">
        <f>AC138+AC139</f>
        <v>12.800000000000011</v>
      </c>
      <c r="AD137" s="49">
        <f t="shared" si="118"/>
        <v>56.700000000000045</v>
      </c>
      <c r="AE137" s="49" t="str">
        <f t="shared" si="117"/>
        <v xml:space="preserve"> </v>
      </c>
      <c r="AF137" s="925">
        <f>AF138+AF139</f>
        <v>-236.60000000000002</v>
      </c>
      <c r="AG137" s="49">
        <f t="shared" si="175"/>
        <v>293.30000000000007</v>
      </c>
      <c r="AH137" s="160">
        <f>IF(AF137&lt;&gt;0,IF(ABS(AA137)/ABS(AF137)*100&gt;200,"&gt;200",ABS(AA137)/ABS(AF137)*100)," ")</f>
        <v>23.964497041420135</v>
      </c>
      <c r="AI137" s="46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97"/>
      <c r="AO137" s="49">
        <f t="shared" si="178"/>
        <v>0</v>
      </c>
      <c r="AP137" s="206" t="str">
        <f t="shared" si="124"/>
        <v xml:space="preserve"> </v>
      </c>
      <c r="AQ137" s="175"/>
      <c r="AR137" s="380"/>
      <c r="AS137" s="49">
        <f>AS138+AS139</f>
        <v>0</v>
      </c>
      <c r="AT137" s="49">
        <f t="shared" si="179"/>
        <v>0</v>
      </c>
      <c r="AU137" s="67" t="str">
        <f t="shared" si="125"/>
        <v xml:space="preserve"> </v>
      </c>
      <c r="AV137" s="748"/>
      <c r="AW137" s="49">
        <f t="shared" si="180"/>
        <v>0</v>
      </c>
      <c r="AX137" s="499" t="str">
        <f t="shared" si="123"/>
        <v xml:space="preserve"> </v>
      </c>
      <c r="AY137" s="175">
        <f>AY138+AY139</f>
        <v>0</v>
      </c>
      <c r="AZ137" s="380">
        <f>AZ138+AZ139</f>
        <v>0</v>
      </c>
      <c r="BA137" s="380">
        <f t="shared" si="94"/>
        <v>0</v>
      </c>
      <c r="BB137" s="380">
        <f>BB138+BB139</f>
        <v>0</v>
      </c>
      <c r="BC137" s="49">
        <f>BC138+BC139</f>
        <v>0.90000000000000036</v>
      </c>
      <c r="BD137" s="49">
        <f t="shared" si="181"/>
        <v>0</v>
      </c>
      <c r="BE137" s="49">
        <f>BE138+BE139</f>
        <v>0.90000000000000036</v>
      </c>
      <c r="BF137" s="135">
        <f t="shared" si="129"/>
        <v>0.90000000000000036</v>
      </c>
      <c r="BG137" s="49" t="str">
        <f t="shared" si="162"/>
        <v xml:space="preserve"> </v>
      </c>
      <c r="BH137" s="748">
        <f>BH138+BH139</f>
        <v>0.79999999999999893</v>
      </c>
      <c r="BI137" s="49">
        <f t="shared" si="151"/>
        <v>0.10000000000000142</v>
      </c>
      <c r="BJ137" s="148">
        <f t="shared" si="182"/>
        <v>112.5000000000002</v>
      </c>
      <c r="BK137" s="2"/>
      <c r="BL137" s="823">
        <f t="shared" si="95"/>
        <v>53.599999999999994</v>
      </c>
      <c r="BM137" s="823">
        <f t="shared" si="96"/>
        <v>51.199999999999996</v>
      </c>
      <c r="BN137" s="810">
        <v>51.199999999999996</v>
      </c>
      <c r="BO137" s="810"/>
      <c r="BP137" s="810"/>
      <c r="BQ137" s="764">
        <v>2.4</v>
      </c>
    </row>
    <row r="138" spans="1:69" ht="19.5" customHeight="1" x14ac:dyDescent="0.25">
      <c r="A138" s="609" t="s">
        <v>93</v>
      </c>
      <c r="B138" s="639" t="s">
        <v>268</v>
      </c>
      <c r="C138" s="577"/>
      <c r="D138" s="372">
        <f t="shared" si="183"/>
        <v>0</v>
      </c>
      <c r="E138" s="30">
        <f t="shared" si="168"/>
        <v>757.7</v>
      </c>
      <c r="F138" s="30">
        <f t="shared" si="169"/>
        <v>365.90000000000003</v>
      </c>
      <c r="G138" s="30">
        <f t="shared" si="170"/>
        <v>391.8</v>
      </c>
      <c r="H138" s="30">
        <f t="shared" si="92"/>
        <v>757.7</v>
      </c>
      <c r="I138" s="30" t="str">
        <f t="shared" si="93"/>
        <v xml:space="preserve"> </v>
      </c>
      <c r="J138" s="833">
        <f t="shared" si="171"/>
        <v>745.6</v>
      </c>
      <c r="K138" s="47">
        <f t="shared" si="119"/>
        <v>12.100000000000023</v>
      </c>
      <c r="L138" s="178">
        <f t="shared" si="166"/>
        <v>101.62285407725322</v>
      </c>
      <c r="M138" s="380">
        <f t="shared" si="163"/>
        <v>0</v>
      </c>
      <c r="N138" s="372">
        <f t="shared" si="164"/>
        <v>0</v>
      </c>
      <c r="O138" s="30">
        <f t="shared" si="165"/>
        <v>743.1</v>
      </c>
      <c r="P138" s="30">
        <f t="shared" si="106"/>
        <v>365.8</v>
      </c>
      <c r="Q138" s="30">
        <f t="shared" si="97"/>
        <v>377.3</v>
      </c>
      <c r="R138" s="30">
        <f t="shared" si="108"/>
        <v>743.1</v>
      </c>
      <c r="S138" s="30" t="str">
        <f t="shared" si="109"/>
        <v xml:space="preserve"> </v>
      </c>
      <c r="T138" s="833">
        <f t="shared" si="172"/>
        <v>732</v>
      </c>
      <c r="U138" s="84">
        <f t="shared" si="173"/>
        <v>11.100000000000023</v>
      </c>
      <c r="V138" s="704">
        <f t="shared" si="174"/>
        <v>101.51639344262296</v>
      </c>
      <c r="W138" s="863"/>
      <c r="X138" s="394"/>
      <c r="Y138" s="30">
        <f t="shared" si="167"/>
        <v>0</v>
      </c>
      <c r="Z138" s="565"/>
      <c r="AA138" s="974">
        <v>743.1</v>
      </c>
      <c r="AB138" s="372">
        <f t="shared" si="98"/>
        <v>365.8</v>
      </c>
      <c r="AC138" s="30">
        <v>377.3</v>
      </c>
      <c r="AD138" s="30">
        <f t="shared" si="118"/>
        <v>743.1</v>
      </c>
      <c r="AE138" s="30" t="str">
        <f t="shared" si="117"/>
        <v xml:space="preserve"> </v>
      </c>
      <c r="AF138" s="912">
        <v>732</v>
      </c>
      <c r="AG138" s="30">
        <f t="shared" si="175"/>
        <v>11.100000000000023</v>
      </c>
      <c r="AH138" s="152">
        <f t="shared" si="184"/>
        <v>101.51639344262296</v>
      </c>
      <c r="AI138" s="394"/>
      <c r="AJ138" s="30"/>
      <c r="AK138" s="30"/>
      <c r="AL138" s="30">
        <f t="shared" si="176"/>
        <v>0</v>
      </c>
      <c r="AM138" s="30" t="str">
        <f t="shared" si="177"/>
        <v xml:space="preserve"> </v>
      </c>
      <c r="AN138" s="787"/>
      <c r="AO138" s="30">
        <f t="shared" si="178"/>
        <v>0</v>
      </c>
      <c r="AP138" s="206" t="str">
        <f t="shared" si="124"/>
        <v xml:space="preserve"> </v>
      </c>
      <c r="AQ138" s="151"/>
      <c r="AR138" s="372"/>
      <c r="AS138" s="30"/>
      <c r="AT138" s="30">
        <f t="shared" si="179"/>
        <v>0</v>
      </c>
      <c r="AU138" s="47" t="str">
        <f t="shared" si="125"/>
        <v xml:space="preserve"> </v>
      </c>
      <c r="AV138" s="742"/>
      <c r="AW138" s="30">
        <f t="shared" si="180"/>
        <v>0</v>
      </c>
      <c r="AX138" s="484" t="str">
        <f t="shared" si="123"/>
        <v xml:space="preserve"> </v>
      </c>
      <c r="AY138" s="552"/>
      <c r="AZ138" s="372"/>
      <c r="BA138" s="372">
        <f t="shared" si="94"/>
        <v>0</v>
      </c>
      <c r="BB138" s="372"/>
      <c r="BC138" s="30">
        <v>14.6</v>
      </c>
      <c r="BD138" s="30">
        <f t="shared" si="181"/>
        <v>9.9999999999999645E-2</v>
      </c>
      <c r="BE138" s="30">
        <v>14.5</v>
      </c>
      <c r="BF138" s="73">
        <f t="shared" si="129"/>
        <v>14.6</v>
      </c>
      <c r="BG138" s="30" t="str">
        <f t="shared" si="162"/>
        <v xml:space="preserve"> </v>
      </c>
      <c r="BH138" s="742">
        <v>13.6</v>
      </c>
      <c r="BI138" s="30">
        <f t="shared" si="151"/>
        <v>1</v>
      </c>
      <c r="BJ138" s="148">
        <f t="shared" si="182"/>
        <v>107.35294117647058</v>
      </c>
      <c r="BL138" s="823">
        <f t="shared" si="95"/>
        <v>75.099999999999994</v>
      </c>
      <c r="BM138" s="823">
        <f t="shared" si="96"/>
        <v>71.3</v>
      </c>
      <c r="BN138" s="810">
        <v>71.3</v>
      </c>
      <c r="BO138" s="810"/>
      <c r="BP138" s="810"/>
      <c r="BQ138" s="767">
        <v>3.8</v>
      </c>
    </row>
    <row r="139" spans="1:69" ht="22.5" customHeight="1" x14ac:dyDescent="0.25">
      <c r="A139" s="609" t="s">
        <v>96</v>
      </c>
      <c r="B139" s="639" t="s">
        <v>269</v>
      </c>
      <c r="C139" s="372">
        <f>M139+AY139</f>
        <v>0</v>
      </c>
      <c r="D139" s="372">
        <f t="shared" si="183"/>
        <v>0</v>
      </c>
      <c r="E139" s="30">
        <f t="shared" si="168"/>
        <v>-700.1</v>
      </c>
      <c r="F139" s="30">
        <f t="shared" si="169"/>
        <v>-322</v>
      </c>
      <c r="G139" s="30">
        <f t="shared" si="170"/>
        <v>-378.1</v>
      </c>
      <c r="H139" s="30">
        <f t="shared" si="92"/>
        <v>-700.1</v>
      </c>
      <c r="I139" s="30" t="str">
        <f t="shared" si="93"/>
        <v xml:space="preserve"> </v>
      </c>
      <c r="J139" s="833">
        <f t="shared" si="171"/>
        <v>-981.4</v>
      </c>
      <c r="K139" s="47">
        <f t="shared" si="119"/>
        <v>281.29999999999995</v>
      </c>
      <c r="L139" s="178">
        <f t="shared" si="166"/>
        <v>71.336865702058276</v>
      </c>
      <c r="M139" s="380">
        <f t="shared" si="163"/>
        <v>0</v>
      </c>
      <c r="N139" s="372">
        <f t="shared" si="164"/>
        <v>0</v>
      </c>
      <c r="O139" s="30">
        <f t="shared" si="165"/>
        <v>-686.4</v>
      </c>
      <c r="P139" s="30">
        <f t="shared" si="106"/>
        <v>-321.89999999999998</v>
      </c>
      <c r="Q139" s="30">
        <f t="shared" si="97"/>
        <v>-364.5</v>
      </c>
      <c r="R139" s="30">
        <f t="shared" si="108"/>
        <v>-686.4</v>
      </c>
      <c r="S139" s="30" t="str">
        <f t="shared" si="109"/>
        <v xml:space="preserve"> </v>
      </c>
      <c r="T139" s="833">
        <f t="shared" si="172"/>
        <v>-968.6</v>
      </c>
      <c r="U139" s="84">
        <f t="shared" si="173"/>
        <v>282.20000000000005</v>
      </c>
      <c r="V139" s="704">
        <f t="shared" si="174"/>
        <v>70.865166219285555</v>
      </c>
      <c r="W139" s="863"/>
      <c r="X139" s="394"/>
      <c r="Y139" s="30">
        <f t="shared" si="167"/>
        <v>0</v>
      </c>
      <c r="Z139" s="565"/>
      <c r="AA139" s="974">
        <v>-686.4</v>
      </c>
      <c r="AB139" s="372">
        <f t="shared" si="98"/>
        <v>-321.89999999999998</v>
      </c>
      <c r="AC139" s="30">
        <v>-364.5</v>
      </c>
      <c r="AD139" s="30">
        <f t="shared" si="118"/>
        <v>-686.4</v>
      </c>
      <c r="AE139" s="30" t="str">
        <f t="shared" si="117"/>
        <v xml:space="preserve"> </v>
      </c>
      <c r="AF139" s="912">
        <v>-968.6</v>
      </c>
      <c r="AG139" s="30">
        <f t="shared" si="175"/>
        <v>282.20000000000005</v>
      </c>
      <c r="AH139" s="152">
        <f t="shared" si="184"/>
        <v>70.865166219285555</v>
      </c>
      <c r="AI139" s="394"/>
      <c r="AJ139" s="30"/>
      <c r="AK139" s="30"/>
      <c r="AL139" s="30">
        <f t="shared" si="176"/>
        <v>0</v>
      </c>
      <c r="AM139" s="30" t="str">
        <f t="shared" si="177"/>
        <v xml:space="preserve"> </v>
      </c>
      <c r="AN139" s="787"/>
      <c r="AO139" s="30">
        <f t="shared" si="178"/>
        <v>0</v>
      </c>
      <c r="AP139" s="206" t="str">
        <f t="shared" si="124"/>
        <v xml:space="preserve"> </v>
      </c>
      <c r="AQ139" s="151"/>
      <c r="AR139" s="372"/>
      <c r="AS139" s="30"/>
      <c r="AT139" s="30">
        <f t="shared" si="179"/>
        <v>0</v>
      </c>
      <c r="AU139" s="47" t="str">
        <f t="shared" si="125"/>
        <v xml:space="preserve"> </v>
      </c>
      <c r="AV139" s="742"/>
      <c r="AW139" s="30">
        <f t="shared" si="180"/>
        <v>0</v>
      </c>
      <c r="AX139" s="484" t="str">
        <f t="shared" si="123"/>
        <v xml:space="preserve"> </v>
      </c>
      <c r="AY139" s="552"/>
      <c r="AZ139" s="372"/>
      <c r="BA139" s="372">
        <f t="shared" ref="BA139:BA199" si="185">AZ139-BB139</f>
        <v>0</v>
      </c>
      <c r="BB139" s="372"/>
      <c r="BC139" s="30">
        <v>-13.7</v>
      </c>
      <c r="BD139" s="30">
        <f t="shared" si="181"/>
        <v>-9.9999999999999645E-2</v>
      </c>
      <c r="BE139" s="30">
        <v>-13.6</v>
      </c>
      <c r="BF139" s="141">
        <f t="shared" si="129"/>
        <v>-13.7</v>
      </c>
      <c r="BG139" s="30" t="str">
        <f t="shared" si="162"/>
        <v xml:space="preserve"> </v>
      </c>
      <c r="BH139" s="742">
        <v>-12.8</v>
      </c>
      <c r="BI139" s="30">
        <f t="shared" si="151"/>
        <v>-0.89999999999999858</v>
      </c>
      <c r="BJ139" s="148">
        <f t="shared" si="182"/>
        <v>107.03124999999997</v>
      </c>
      <c r="BL139" s="823">
        <f t="shared" si="95"/>
        <v>-21.5</v>
      </c>
      <c r="BM139" s="823">
        <f t="shared" si="96"/>
        <v>-20.100000000000001</v>
      </c>
      <c r="BN139" s="810">
        <v>-20.100000000000001</v>
      </c>
      <c r="BO139" s="810"/>
      <c r="BP139" s="810"/>
      <c r="BQ139" s="764">
        <v>-1.4</v>
      </c>
    </row>
    <row r="140" spans="1:69" s="8" customFormat="1" ht="18.75" customHeight="1" x14ac:dyDescent="0.25">
      <c r="A140" s="637" t="s">
        <v>99</v>
      </c>
      <c r="B140" s="638" t="s">
        <v>97</v>
      </c>
      <c r="C140" s="380">
        <f>M140+AY140</f>
        <v>0</v>
      </c>
      <c r="D140" s="380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2" si="186">E140-D140</f>
        <v>0</v>
      </c>
      <c r="I140" s="49" t="str">
        <f t="shared" ref="I140:I202" si="187">IF(D140&lt;&gt;0,IF(E140/D140*100&lt;0,"&lt;0",IF(E140/D140*100&gt;200,"&gt;200",E140/D140*100))," ")</f>
        <v xml:space="preserve"> </v>
      </c>
      <c r="J140" s="840">
        <f t="shared" si="171"/>
        <v>0</v>
      </c>
      <c r="K140" s="67">
        <f t="shared" si="119"/>
        <v>0</v>
      </c>
      <c r="L140" s="177" t="str">
        <f t="shared" si="166"/>
        <v xml:space="preserve"> </v>
      </c>
      <c r="M140" s="380">
        <f t="shared" si="163"/>
        <v>0</v>
      </c>
      <c r="N140" s="380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40">
        <f t="shared" si="172"/>
        <v>0</v>
      </c>
      <c r="U140" s="91">
        <f t="shared" si="173"/>
        <v>0</v>
      </c>
      <c r="V140" s="703" t="str">
        <f t="shared" si="174"/>
        <v xml:space="preserve"> </v>
      </c>
      <c r="W140" s="872"/>
      <c r="X140" s="462"/>
      <c r="Y140" s="30">
        <f t="shared" si="167"/>
        <v>0</v>
      </c>
      <c r="Z140" s="951"/>
      <c r="AA140" s="981"/>
      <c r="AB140" s="380">
        <f t="shared" si="98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916"/>
      <c r="AG140" s="49">
        <f t="shared" si="175"/>
        <v>0</v>
      </c>
      <c r="AH140" s="152" t="str">
        <f t="shared" si="184"/>
        <v xml:space="preserve"> </v>
      </c>
      <c r="AI140" s="46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97"/>
      <c r="AO140" s="49">
        <f t="shared" si="178"/>
        <v>0</v>
      </c>
      <c r="AP140" s="206" t="str">
        <f t="shared" si="124"/>
        <v xml:space="preserve"> </v>
      </c>
      <c r="AQ140" s="175"/>
      <c r="AR140" s="380"/>
      <c r="AS140" s="49">
        <f>AS141+AS142</f>
        <v>0</v>
      </c>
      <c r="AT140" s="49">
        <f t="shared" si="179"/>
        <v>0</v>
      </c>
      <c r="AU140" s="67" t="str">
        <f t="shared" si="125"/>
        <v xml:space="preserve"> </v>
      </c>
      <c r="AV140" s="748"/>
      <c r="AW140" s="49">
        <f t="shared" si="180"/>
        <v>0</v>
      </c>
      <c r="AX140" s="498" t="str">
        <f t="shared" si="123"/>
        <v xml:space="preserve"> </v>
      </c>
      <c r="AY140" s="549"/>
      <c r="AZ140" s="380">
        <f>AZ141+AZ142</f>
        <v>0</v>
      </c>
      <c r="BA140" s="380">
        <f t="shared" si="185"/>
        <v>0</v>
      </c>
      <c r="BB140" s="380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35">
        <f t="shared" si="129"/>
        <v>0</v>
      </c>
      <c r="BG140" s="49" t="str">
        <f t="shared" si="162"/>
        <v xml:space="preserve"> </v>
      </c>
      <c r="BH140" s="748"/>
      <c r="BI140" s="49">
        <f t="shared" si="151"/>
        <v>0</v>
      </c>
      <c r="BJ140" s="148" t="str">
        <f t="shared" si="182"/>
        <v xml:space="preserve"> </v>
      </c>
      <c r="BK140" s="2"/>
      <c r="BL140" s="823">
        <f t="shared" ref="BL140:BL202" si="188">BM140+BQ140</f>
        <v>0</v>
      </c>
      <c r="BM140" s="823">
        <f t="shared" ref="BM140:BM202" si="189">BN140+BO140+BP140</f>
        <v>0</v>
      </c>
      <c r="BN140" s="810"/>
      <c r="BO140" s="810"/>
      <c r="BP140" s="810"/>
      <c r="BQ140" s="810">
        <v>0</v>
      </c>
    </row>
    <row r="141" spans="1:69" ht="19.5" customHeight="1" x14ac:dyDescent="0.25">
      <c r="A141" s="641" t="s">
        <v>101</v>
      </c>
      <c r="B141" s="639" t="s">
        <v>100</v>
      </c>
      <c r="C141" s="577"/>
      <c r="D141" s="372">
        <f t="shared" si="183"/>
        <v>0</v>
      </c>
      <c r="E141" s="30">
        <f t="shared" si="168"/>
        <v>0</v>
      </c>
      <c r="F141" s="30">
        <f t="shared" ref="F141:F202" si="190">AB141+AK141+AS141+BD141</f>
        <v>0</v>
      </c>
      <c r="G141" s="30">
        <f t="shared" si="170"/>
        <v>0</v>
      </c>
      <c r="H141" s="30">
        <f t="shared" si="186"/>
        <v>0</v>
      </c>
      <c r="I141" s="30" t="str">
        <f t="shared" si="187"/>
        <v xml:space="preserve"> </v>
      </c>
      <c r="J141" s="832">
        <f t="shared" si="171"/>
        <v>0</v>
      </c>
      <c r="K141" s="69">
        <f t="shared" si="119"/>
        <v>0</v>
      </c>
      <c r="L141" s="180" t="str">
        <f t="shared" si="166"/>
        <v xml:space="preserve"> </v>
      </c>
      <c r="M141" s="380">
        <f t="shared" si="163"/>
        <v>0</v>
      </c>
      <c r="N141" s="372">
        <f t="shared" si="164"/>
        <v>0</v>
      </c>
      <c r="O141" s="30">
        <f t="shared" si="165"/>
        <v>0</v>
      </c>
      <c r="P141" s="30">
        <f t="shared" ref="P141:P202" si="191">AB141+AK141+AS141</f>
        <v>0</v>
      </c>
      <c r="Q141" s="30">
        <f t="shared" ref="Q141:Q202" si="192">AC141</f>
        <v>0</v>
      </c>
      <c r="R141" s="30">
        <f t="shared" si="108"/>
        <v>0</v>
      </c>
      <c r="S141" s="30" t="str">
        <f t="shared" si="109"/>
        <v xml:space="preserve"> </v>
      </c>
      <c r="T141" s="832">
        <f t="shared" si="172"/>
        <v>0</v>
      </c>
      <c r="U141" s="92">
        <f t="shared" si="173"/>
        <v>0</v>
      </c>
      <c r="V141" s="705" t="str">
        <f t="shared" si="174"/>
        <v xml:space="preserve"> </v>
      </c>
      <c r="W141" s="863"/>
      <c r="X141" s="394"/>
      <c r="Y141" s="30">
        <f t="shared" si="167"/>
        <v>0</v>
      </c>
      <c r="Z141" s="565"/>
      <c r="AA141" s="972"/>
      <c r="AB141" s="372">
        <f t="shared" ref="AB141:AB201" si="193">AA141-AC141</f>
        <v>0</v>
      </c>
      <c r="AC141" s="30"/>
      <c r="AD141" s="30">
        <f t="shared" si="118"/>
        <v>0</v>
      </c>
      <c r="AE141" s="30" t="str">
        <f t="shared" si="117"/>
        <v xml:space="preserve"> </v>
      </c>
      <c r="AF141" s="910"/>
      <c r="AG141" s="30">
        <f t="shared" si="175"/>
        <v>0</v>
      </c>
      <c r="AH141" s="152" t="str">
        <f t="shared" si="184"/>
        <v xml:space="preserve"> </v>
      </c>
      <c r="AI141" s="394"/>
      <c r="AJ141" s="30"/>
      <c r="AK141" s="30"/>
      <c r="AL141" s="30">
        <f t="shared" si="176"/>
        <v>0</v>
      </c>
      <c r="AM141" s="30" t="str">
        <f t="shared" si="177"/>
        <v xml:space="preserve"> </v>
      </c>
      <c r="AN141" s="787"/>
      <c r="AO141" s="30">
        <f t="shared" si="178"/>
        <v>0</v>
      </c>
      <c r="AP141" s="206" t="str">
        <f t="shared" si="124"/>
        <v xml:space="preserve"> </v>
      </c>
      <c r="AQ141" s="151"/>
      <c r="AR141" s="372"/>
      <c r="AS141" s="30"/>
      <c r="AT141" s="30">
        <f t="shared" si="179"/>
        <v>0</v>
      </c>
      <c r="AU141" s="69" t="str">
        <f t="shared" si="125"/>
        <v xml:space="preserve"> </v>
      </c>
      <c r="AV141" s="742"/>
      <c r="AW141" s="30">
        <f t="shared" si="180"/>
        <v>0</v>
      </c>
      <c r="AX141" s="500" t="str">
        <f t="shared" si="123"/>
        <v xml:space="preserve"> </v>
      </c>
      <c r="AY141" s="550"/>
      <c r="AZ141" s="372"/>
      <c r="BA141" s="372">
        <f t="shared" si="185"/>
        <v>0</v>
      </c>
      <c r="BB141" s="372"/>
      <c r="BC141" s="30"/>
      <c r="BD141" s="30">
        <f t="shared" ref="BD141:BD202" si="194">BC141-BE141</f>
        <v>0</v>
      </c>
      <c r="BE141" s="30"/>
      <c r="BF141" s="73">
        <f t="shared" si="129"/>
        <v>0</v>
      </c>
      <c r="BG141" s="36" t="str">
        <f t="shared" si="162"/>
        <v xml:space="preserve"> </v>
      </c>
      <c r="BH141" s="742"/>
      <c r="BI141" s="30">
        <f t="shared" si="151"/>
        <v>0</v>
      </c>
      <c r="BJ141" s="148" t="str">
        <f t="shared" si="182"/>
        <v xml:space="preserve"> </v>
      </c>
      <c r="BL141" s="823">
        <f t="shared" si="188"/>
        <v>0</v>
      </c>
      <c r="BM141" s="823">
        <f t="shared" si="189"/>
        <v>0</v>
      </c>
      <c r="BN141" s="813"/>
      <c r="BO141" s="813"/>
      <c r="BP141" s="813"/>
      <c r="BQ141" s="810"/>
    </row>
    <row r="142" spans="1:69" ht="21.75" customHeight="1" x14ac:dyDescent="0.25">
      <c r="A142" s="641" t="s">
        <v>103</v>
      </c>
      <c r="B142" s="639" t="s">
        <v>102</v>
      </c>
      <c r="C142" s="577"/>
      <c r="D142" s="372">
        <f t="shared" si="183"/>
        <v>0</v>
      </c>
      <c r="E142" s="30">
        <f t="shared" si="168"/>
        <v>0</v>
      </c>
      <c r="F142" s="30">
        <f t="shared" si="190"/>
        <v>0</v>
      </c>
      <c r="G142" s="30">
        <f t="shared" si="170"/>
        <v>0</v>
      </c>
      <c r="H142" s="30">
        <f t="shared" si="186"/>
        <v>0</v>
      </c>
      <c r="I142" s="30" t="str">
        <f t="shared" si="187"/>
        <v xml:space="preserve"> </v>
      </c>
      <c r="J142" s="832">
        <f t="shared" si="171"/>
        <v>0</v>
      </c>
      <c r="K142" s="69">
        <f t="shared" si="119"/>
        <v>0</v>
      </c>
      <c r="L142" s="180" t="str">
        <f t="shared" si="166"/>
        <v xml:space="preserve"> </v>
      </c>
      <c r="M142" s="380">
        <f t="shared" si="163"/>
        <v>0</v>
      </c>
      <c r="N142" s="372">
        <f t="shared" si="164"/>
        <v>0</v>
      </c>
      <c r="O142" s="30">
        <f t="shared" si="165"/>
        <v>0</v>
      </c>
      <c r="P142" s="30">
        <f t="shared" si="191"/>
        <v>0</v>
      </c>
      <c r="Q142" s="30">
        <f t="shared" si="192"/>
        <v>0</v>
      </c>
      <c r="R142" s="30">
        <f t="shared" si="108"/>
        <v>0</v>
      </c>
      <c r="S142" s="30" t="str">
        <f t="shared" si="109"/>
        <v xml:space="preserve"> </v>
      </c>
      <c r="T142" s="832">
        <f t="shared" si="172"/>
        <v>0</v>
      </c>
      <c r="U142" s="92">
        <f t="shared" si="173"/>
        <v>0</v>
      </c>
      <c r="V142" s="705" t="str">
        <f t="shared" si="174"/>
        <v xml:space="preserve"> </v>
      </c>
      <c r="W142" s="863"/>
      <c r="X142" s="394"/>
      <c r="Y142" s="30">
        <f t="shared" si="167"/>
        <v>0</v>
      </c>
      <c r="Z142" s="565"/>
      <c r="AA142" s="972"/>
      <c r="AB142" s="372">
        <f t="shared" si="193"/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910"/>
      <c r="AG142" s="30">
        <f t="shared" si="175"/>
        <v>0</v>
      </c>
      <c r="AH142" s="152" t="str">
        <f t="shared" si="184"/>
        <v xml:space="preserve"> </v>
      </c>
      <c r="AI142" s="394"/>
      <c r="AJ142" s="30"/>
      <c r="AK142" s="30"/>
      <c r="AL142" s="30">
        <f t="shared" si="176"/>
        <v>0</v>
      </c>
      <c r="AM142" s="30" t="str">
        <f t="shared" si="177"/>
        <v xml:space="preserve"> </v>
      </c>
      <c r="AN142" s="787"/>
      <c r="AO142" s="30">
        <f t="shared" si="178"/>
        <v>0</v>
      </c>
      <c r="AP142" s="206" t="str">
        <f t="shared" si="124"/>
        <v xml:space="preserve"> </v>
      </c>
      <c r="AQ142" s="151"/>
      <c r="AR142" s="372"/>
      <c r="AS142" s="30"/>
      <c r="AT142" s="30">
        <f t="shared" si="179"/>
        <v>0</v>
      </c>
      <c r="AU142" s="69" t="str">
        <f t="shared" si="125"/>
        <v xml:space="preserve"> </v>
      </c>
      <c r="AV142" s="742"/>
      <c r="AW142" s="30">
        <f t="shared" si="180"/>
        <v>0</v>
      </c>
      <c r="AX142" s="500" t="str">
        <f t="shared" si="123"/>
        <v xml:space="preserve"> </v>
      </c>
      <c r="AY142" s="550"/>
      <c r="AZ142" s="380"/>
      <c r="BA142" s="380">
        <f t="shared" si="185"/>
        <v>0</v>
      </c>
      <c r="BB142" s="380"/>
      <c r="BC142" s="49"/>
      <c r="BD142" s="49">
        <f t="shared" si="194"/>
        <v>0</v>
      </c>
      <c r="BE142" s="49"/>
      <c r="BF142" s="73">
        <f t="shared" si="129"/>
        <v>0</v>
      </c>
      <c r="BG142" s="36" t="str">
        <f t="shared" si="162"/>
        <v xml:space="preserve"> </v>
      </c>
      <c r="BH142" s="742"/>
      <c r="BI142" s="30">
        <f t="shared" si="151"/>
        <v>0</v>
      </c>
      <c r="BJ142" s="148" t="str">
        <f t="shared" si="182"/>
        <v xml:space="preserve"> </v>
      </c>
      <c r="BL142" s="823">
        <f t="shared" si="188"/>
        <v>0</v>
      </c>
      <c r="BM142" s="823">
        <f t="shared" si="189"/>
        <v>0</v>
      </c>
      <c r="BN142" s="810"/>
      <c r="BO142" s="810"/>
      <c r="BP142" s="810"/>
      <c r="BQ142" s="810"/>
    </row>
    <row r="143" spans="1:69" s="8" customFormat="1" ht="23.25" customHeight="1" x14ac:dyDescent="0.25">
      <c r="A143" s="642" t="s">
        <v>106</v>
      </c>
      <c r="B143" s="643" t="s">
        <v>98</v>
      </c>
      <c r="C143" s="688">
        <f>M143+AY143</f>
        <v>0</v>
      </c>
      <c r="D143" s="380">
        <f t="shared" si="183"/>
        <v>0</v>
      </c>
      <c r="E143" s="49">
        <f t="shared" si="168"/>
        <v>-8.6</v>
      </c>
      <c r="F143" s="49">
        <f t="shared" si="190"/>
        <v>-8.6</v>
      </c>
      <c r="G143" s="49">
        <f t="shared" si="170"/>
        <v>0</v>
      </c>
      <c r="H143" s="49">
        <f t="shared" si="186"/>
        <v>-8.6</v>
      </c>
      <c r="I143" s="49" t="str">
        <f t="shared" si="187"/>
        <v xml:space="preserve"> </v>
      </c>
      <c r="J143" s="840">
        <f t="shared" si="171"/>
        <v>-36.5</v>
      </c>
      <c r="K143" s="67">
        <f t="shared" si="119"/>
        <v>27.9</v>
      </c>
      <c r="L143" s="177">
        <f t="shared" si="166"/>
        <v>23.56164383561644</v>
      </c>
      <c r="M143" s="380">
        <f t="shared" si="163"/>
        <v>0</v>
      </c>
      <c r="N143" s="380">
        <f t="shared" si="164"/>
        <v>0</v>
      </c>
      <c r="O143" s="49">
        <f t="shared" si="165"/>
        <v>-8.6</v>
      </c>
      <c r="P143" s="30">
        <f t="shared" si="191"/>
        <v>-8.6</v>
      </c>
      <c r="Q143" s="49">
        <f t="shared" si="192"/>
        <v>0</v>
      </c>
      <c r="R143" s="49">
        <f t="shared" si="108"/>
        <v>-8.6</v>
      </c>
      <c r="S143" s="49" t="str">
        <f t="shared" si="109"/>
        <v xml:space="preserve"> </v>
      </c>
      <c r="T143" s="840">
        <f t="shared" si="172"/>
        <v>-36.5</v>
      </c>
      <c r="U143" s="91">
        <f t="shared" si="173"/>
        <v>27.9</v>
      </c>
      <c r="V143" s="703">
        <f t="shared" si="174"/>
        <v>23.56164383561644</v>
      </c>
      <c r="W143" s="872">
        <f>W144+W145+W148+W149</f>
        <v>0</v>
      </c>
      <c r="X143" s="462">
        <f>X144+X145+X148+X149</f>
        <v>0</v>
      </c>
      <c r="Y143" s="30">
        <f t="shared" si="167"/>
        <v>0</v>
      </c>
      <c r="Z143" s="951">
        <f>Z144+Z145+Z148+Z149</f>
        <v>0</v>
      </c>
      <c r="AA143" s="981">
        <f>AA144+AA145+AA148+AA149</f>
        <v>-8.6</v>
      </c>
      <c r="AB143" s="372">
        <f t="shared" si="193"/>
        <v>-8.6</v>
      </c>
      <c r="AC143" s="49">
        <f>AC144+AC145+AC148+AC149</f>
        <v>0</v>
      </c>
      <c r="AD143" s="30">
        <f t="shared" si="118"/>
        <v>-8.6</v>
      </c>
      <c r="AE143" s="30" t="str">
        <f t="shared" si="117"/>
        <v xml:space="preserve"> </v>
      </c>
      <c r="AF143" s="916">
        <f>AF144+AF145+AF148+AF149</f>
        <v>-36.5</v>
      </c>
      <c r="AG143" s="49">
        <f t="shared" si="175"/>
        <v>27.9</v>
      </c>
      <c r="AH143" s="152">
        <f t="shared" si="184"/>
        <v>23.56164383561644</v>
      </c>
      <c r="AI143" s="46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97"/>
      <c r="AO143" s="49">
        <f t="shared" si="178"/>
        <v>0</v>
      </c>
      <c r="AP143" s="206" t="str">
        <f t="shared" si="124"/>
        <v xml:space="preserve"> </v>
      </c>
      <c r="AQ143" s="175"/>
      <c r="AR143" s="380"/>
      <c r="AS143" s="49">
        <f>AS144+AS145+AS148+AS149</f>
        <v>0</v>
      </c>
      <c r="AT143" s="49">
        <f t="shared" si="179"/>
        <v>0</v>
      </c>
      <c r="AU143" s="67" t="str">
        <f t="shared" si="125"/>
        <v xml:space="preserve"> </v>
      </c>
      <c r="AV143" s="748"/>
      <c r="AW143" s="49">
        <f t="shared" si="180"/>
        <v>0</v>
      </c>
      <c r="AX143" s="498" t="str">
        <f t="shared" si="123"/>
        <v xml:space="preserve"> </v>
      </c>
      <c r="AY143" s="549"/>
      <c r="AZ143" s="380">
        <f>AZ144+AZ145+AZ148+AZ149</f>
        <v>0</v>
      </c>
      <c r="BA143" s="380">
        <f t="shared" si="185"/>
        <v>0</v>
      </c>
      <c r="BB143" s="380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35">
        <f t="shared" si="129"/>
        <v>0</v>
      </c>
      <c r="BG143" s="56" t="str">
        <f t="shared" si="162"/>
        <v xml:space="preserve"> </v>
      </c>
      <c r="BH143" s="748"/>
      <c r="BI143" s="49">
        <f t="shared" si="151"/>
        <v>0</v>
      </c>
      <c r="BJ143" s="148" t="str">
        <f t="shared" si="182"/>
        <v xml:space="preserve"> </v>
      </c>
      <c r="BK143" s="2"/>
      <c r="BL143" s="823">
        <f t="shared" si="188"/>
        <v>0</v>
      </c>
      <c r="BM143" s="823">
        <f t="shared" si="189"/>
        <v>0</v>
      </c>
      <c r="BN143" s="810">
        <v>0</v>
      </c>
      <c r="BO143" s="810"/>
      <c r="BP143" s="810"/>
      <c r="BQ143" s="813">
        <v>0</v>
      </c>
    </row>
    <row r="144" spans="1:69" ht="22.5" customHeight="1" x14ac:dyDescent="0.25">
      <c r="A144" s="644" t="s">
        <v>104</v>
      </c>
      <c r="B144" s="645" t="s">
        <v>105</v>
      </c>
      <c r="C144" s="689">
        <f>M144+AY144</f>
        <v>0</v>
      </c>
      <c r="D144" s="372">
        <f t="shared" si="183"/>
        <v>0</v>
      </c>
      <c r="E144" s="30">
        <f t="shared" si="168"/>
        <v>-8.6</v>
      </c>
      <c r="F144" s="30">
        <f t="shared" si="190"/>
        <v>-8.6</v>
      </c>
      <c r="G144" s="49">
        <f t="shared" si="170"/>
        <v>0</v>
      </c>
      <c r="H144" s="30">
        <f t="shared" si="186"/>
        <v>-8.6</v>
      </c>
      <c r="I144" s="30" t="str">
        <f t="shared" si="187"/>
        <v xml:space="preserve"> </v>
      </c>
      <c r="J144" s="833">
        <f t="shared" si="171"/>
        <v>-36.5</v>
      </c>
      <c r="K144" s="47">
        <f t="shared" si="119"/>
        <v>27.9</v>
      </c>
      <c r="L144" s="178">
        <f t="shared" si="166"/>
        <v>23.56164383561644</v>
      </c>
      <c r="M144" s="380">
        <f t="shared" si="163"/>
        <v>0</v>
      </c>
      <c r="N144" s="372">
        <f t="shared" si="164"/>
        <v>0</v>
      </c>
      <c r="O144" s="30">
        <f t="shared" si="165"/>
        <v>-8.6</v>
      </c>
      <c r="P144" s="30">
        <f t="shared" si="191"/>
        <v>-8.6</v>
      </c>
      <c r="Q144" s="30">
        <f t="shared" si="192"/>
        <v>0</v>
      </c>
      <c r="R144" s="30">
        <f t="shared" si="108"/>
        <v>-8.6</v>
      </c>
      <c r="S144" s="30" t="str">
        <f t="shared" si="109"/>
        <v xml:space="preserve"> </v>
      </c>
      <c r="T144" s="833">
        <f t="shared" si="172"/>
        <v>-36.5</v>
      </c>
      <c r="U144" s="84">
        <f t="shared" si="173"/>
        <v>27.9</v>
      </c>
      <c r="V144" s="704">
        <f t="shared" si="174"/>
        <v>23.56164383561644</v>
      </c>
      <c r="W144" s="863"/>
      <c r="X144" s="394"/>
      <c r="Y144" s="30">
        <f t="shared" si="167"/>
        <v>0</v>
      </c>
      <c r="Z144" s="565"/>
      <c r="AA144" s="972">
        <v>-8.6</v>
      </c>
      <c r="AB144" s="372">
        <f t="shared" si="193"/>
        <v>-8.6</v>
      </c>
      <c r="AC144" s="30"/>
      <c r="AD144" s="30">
        <f t="shared" si="118"/>
        <v>-8.6</v>
      </c>
      <c r="AE144" s="30" t="str">
        <f t="shared" si="117"/>
        <v xml:space="preserve"> </v>
      </c>
      <c r="AF144" s="910">
        <v>-36.5</v>
      </c>
      <c r="AG144" s="30">
        <f t="shared" si="175"/>
        <v>27.9</v>
      </c>
      <c r="AH144" s="152">
        <f t="shared" si="184"/>
        <v>23.56164383561644</v>
      </c>
      <c r="AI144" s="394"/>
      <c r="AJ144" s="30"/>
      <c r="AK144" s="30"/>
      <c r="AL144" s="30">
        <f t="shared" si="176"/>
        <v>0</v>
      </c>
      <c r="AM144" s="30" t="str">
        <f t="shared" si="177"/>
        <v xml:space="preserve"> </v>
      </c>
      <c r="AN144" s="787"/>
      <c r="AO144" s="30">
        <f t="shared" si="178"/>
        <v>0</v>
      </c>
      <c r="AP144" s="206" t="str">
        <f t="shared" si="124"/>
        <v xml:space="preserve"> </v>
      </c>
      <c r="AQ144" s="151"/>
      <c r="AR144" s="372"/>
      <c r="AS144" s="30"/>
      <c r="AT144" s="30">
        <f t="shared" si="179"/>
        <v>0</v>
      </c>
      <c r="AU144" s="47" t="str">
        <f t="shared" si="125"/>
        <v xml:space="preserve"> </v>
      </c>
      <c r="AV144" s="742"/>
      <c r="AW144" s="30">
        <f t="shared" si="180"/>
        <v>0</v>
      </c>
      <c r="AX144" s="484" t="str">
        <f t="shared" si="123"/>
        <v xml:space="preserve"> </v>
      </c>
      <c r="AY144" s="552"/>
      <c r="AZ144" s="382"/>
      <c r="BA144" s="382">
        <f t="shared" si="185"/>
        <v>0</v>
      </c>
      <c r="BB144" s="382"/>
      <c r="BC144" s="56"/>
      <c r="BD144" s="56">
        <f t="shared" si="194"/>
        <v>0</v>
      </c>
      <c r="BE144" s="56"/>
      <c r="BF144" s="73">
        <f t="shared" si="129"/>
        <v>0</v>
      </c>
      <c r="BG144" s="36" t="str">
        <f t="shared" si="162"/>
        <v xml:space="preserve"> </v>
      </c>
      <c r="BH144" s="742"/>
      <c r="BI144" s="30">
        <f t="shared" si="151"/>
        <v>0</v>
      </c>
      <c r="BJ144" s="148" t="str">
        <f t="shared" si="182"/>
        <v xml:space="preserve"> </v>
      </c>
      <c r="BL144" s="823">
        <f t="shared" si="188"/>
        <v>0</v>
      </c>
      <c r="BM144" s="823">
        <f t="shared" si="189"/>
        <v>0</v>
      </c>
      <c r="BN144" s="813"/>
      <c r="BO144" s="813"/>
      <c r="BP144" s="813"/>
      <c r="BQ144" s="810"/>
    </row>
    <row r="145" spans="1:69" ht="23.25" customHeight="1" x14ac:dyDescent="0.25">
      <c r="A145" s="644" t="s">
        <v>108</v>
      </c>
      <c r="B145" s="645" t="s">
        <v>107</v>
      </c>
      <c r="C145" s="689">
        <f>M145+AY145</f>
        <v>0</v>
      </c>
      <c r="D145" s="372">
        <f t="shared" si="183"/>
        <v>0</v>
      </c>
      <c r="E145" s="30">
        <f t="shared" si="168"/>
        <v>0</v>
      </c>
      <c r="F145" s="30">
        <f t="shared" si="190"/>
        <v>0</v>
      </c>
      <c r="G145" s="30">
        <f t="shared" si="170"/>
        <v>0</v>
      </c>
      <c r="H145" s="30">
        <f t="shared" si="186"/>
        <v>0</v>
      </c>
      <c r="I145" s="30" t="str">
        <f t="shared" si="187"/>
        <v xml:space="preserve"> </v>
      </c>
      <c r="J145" s="833">
        <f t="shared" si="171"/>
        <v>0</v>
      </c>
      <c r="K145" s="47">
        <f t="shared" si="119"/>
        <v>0</v>
      </c>
      <c r="L145" s="178" t="str">
        <f t="shared" si="166"/>
        <v xml:space="preserve"> </v>
      </c>
      <c r="M145" s="372">
        <f t="shared" si="163"/>
        <v>0</v>
      </c>
      <c r="N145" s="372">
        <f t="shared" si="164"/>
        <v>0</v>
      </c>
      <c r="O145" s="30">
        <f t="shared" si="165"/>
        <v>0</v>
      </c>
      <c r="P145" s="30">
        <f t="shared" si="191"/>
        <v>0</v>
      </c>
      <c r="Q145" s="30">
        <f t="shared" si="192"/>
        <v>0</v>
      </c>
      <c r="R145" s="30">
        <f t="shared" si="108"/>
        <v>0</v>
      </c>
      <c r="S145" s="30" t="str">
        <f t="shared" si="109"/>
        <v xml:space="preserve"> </v>
      </c>
      <c r="T145" s="833">
        <f t="shared" si="172"/>
        <v>0</v>
      </c>
      <c r="U145" s="84">
        <f t="shared" si="173"/>
        <v>0</v>
      </c>
      <c r="V145" s="704" t="str">
        <f t="shared" si="174"/>
        <v xml:space="preserve"> </v>
      </c>
      <c r="W145" s="863"/>
      <c r="X145" s="394"/>
      <c r="Y145" s="30">
        <f t="shared" si="167"/>
        <v>0</v>
      </c>
      <c r="Z145" s="565"/>
      <c r="AA145" s="972">
        <f>AA146+AA147</f>
        <v>0</v>
      </c>
      <c r="AB145" s="372">
        <f t="shared" si="193"/>
        <v>0</v>
      </c>
      <c r="AC145" s="30"/>
      <c r="AD145" s="30">
        <f t="shared" si="118"/>
        <v>0</v>
      </c>
      <c r="AE145" s="30" t="str">
        <f t="shared" si="117"/>
        <v xml:space="preserve"> </v>
      </c>
      <c r="AF145" s="910">
        <f>AF146+AF147</f>
        <v>0</v>
      </c>
      <c r="AG145" s="30">
        <f t="shared" si="175"/>
        <v>0</v>
      </c>
      <c r="AH145" s="152" t="str">
        <f t="shared" si="184"/>
        <v xml:space="preserve"> </v>
      </c>
      <c r="AI145" s="394"/>
      <c r="AJ145" s="30"/>
      <c r="AK145" s="30"/>
      <c r="AL145" s="30">
        <f t="shared" si="176"/>
        <v>0</v>
      </c>
      <c r="AM145" s="30" t="str">
        <f t="shared" si="177"/>
        <v xml:space="preserve"> </v>
      </c>
      <c r="AN145" s="787"/>
      <c r="AO145" s="30">
        <f t="shared" si="178"/>
        <v>0</v>
      </c>
      <c r="AP145" s="206" t="str">
        <f t="shared" si="124"/>
        <v xml:space="preserve"> </v>
      </c>
      <c r="AQ145" s="151"/>
      <c r="AR145" s="372"/>
      <c r="AS145" s="30"/>
      <c r="AT145" s="30">
        <f t="shared" si="179"/>
        <v>0</v>
      </c>
      <c r="AU145" s="47" t="str">
        <f t="shared" si="125"/>
        <v xml:space="preserve"> </v>
      </c>
      <c r="AV145" s="742"/>
      <c r="AW145" s="30">
        <f t="shared" si="180"/>
        <v>0</v>
      </c>
      <c r="AX145" s="484" t="str">
        <f t="shared" si="123"/>
        <v xml:space="preserve"> </v>
      </c>
      <c r="AY145" s="552"/>
      <c r="AZ145" s="372"/>
      <c r="BA145" s="372">
        <f t="shared" si="185"/>
        <v>0</v>
      </c>
      <c r="BB145" s="372"/>
      <c r="BC145" s="30"/>
      <c r="BD145" s="30">
        <f t="shared" si="194"/>
        <v>0</v>
      </c>
      <c r="BE145" s="30"/>
      <c r="BF145" s="73">
        <f t="shared" si="129"/>
        <v>0</v>
      </c>
      <c r="BG145" s="36" t="str">
        <f t="shared" si="162"/>
        <v xml:space="preserve"> </v>
      </c>
      <c r="BH145" s="742"/>
      <c r="BI145" s="30">
        <f t="shared" si="151"/>
        <v>0</v>
      </c>
      <c r="BJ145" s="148" t="str">
        <f t="shared" si="182"/>
        <v xml:space="preserve"> </v>
      </c>
      <c r="BL145" s="823">
        <f t="shared" si="188"/>
        <v>0</v>
      </c>
      <c r="BM145" s="823">
        <f t="shared" si="189"/>
        <v>0</v>
      </c>
      <c r="BN145" s="810"/>
      <c r="BO145" s="810"/>
      <c r="BP145" s="810"/>
      <c r="BQ145" s="810"/>
    </row>
    <row r="146" spans="1:69" ht="18" customHeight="1" x14ac:dyDescent="0.25">
      <c r="A146" s="644" t="s">
        <v>351</v>
      </c>
      <c r="B146" s="645" t="s">
        <v>353</v>
      </c>
      <c r="C146" s="689"/>
      <c r="D146" s="372"/>
      <c r="E146" s="30"/>
      <c r="F146" s="30"/>
      <c r="G146" s="30"/>
      <c r="H146" s="30"/>
      <c r="I146" s="30"/>
      <c r="J146" s="833"/>
      <c r="K146" s="73"/>
      <c r="L146" s="184"/>
      <c r="M146" s="372"/>
      <c r="N146" s="372"/>
      <c r="O146" s="30"/>
      <c r="P146" s="30"/>
      <c r="Q146" s="30"/>
      <c r="R146" s="30"/>
      <c r="S146" s="30"/>
      <c r="T146" s="833"/>
      <c r="U146" s="96"/>
      <c r="V146" s="709"/>
      <c r="W146" s="863"/>
      <c r="X146" s="394"/>
      <c r="Y146" s="30">
        <f t="shared" si="167"/>
        <v>0</v>
      </c>
      <c r="Z146" s="565"/>
      <c r="AA146" s="972"/>
      <c r="AB146" s="372">
        <f t="shared" si="193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910"/>
      <c r="AG146" s="30">
        <f t="shared" si="175"/>
        <v>0</v>
      </c>
      <c r="AH146" s="152" t="str">
        <f t="shared" si="184"/>
        <v xml:space="preserve"> </v>
      </c>
      <c r="AI146" s="394"/>
      <c r="AJ146" s="30"/>
      <c r="AK146" s="30"/>
      <c r="AL146" s="30"/>
      <c r="AM146" s="30"/>
      <c r="AN146" s="787"/>
      <c r="AO146" s="30"/>
      <c r="AP146" s="206"/>
      <c r="AQ146" s="151"/>
      <c r="AR146" s="372"/>
      <c r="AS146" s="30"/>
      <c r="AT146" s="30"/>
      <c r="AU146" s="73"/>
      <c r="AV146" s="742"/>
      <c r="AW146" s="30"/>
      <c r="AX146" s="503"/>
      <c r="AY146" s="552"/>
      <c r="AZ146" s="372"/>
      <c r="BA146" s="372">
        <f t="shared" si="185"/>
        <v>0</v>
      </c>
      <c r="BB146" s="372"/>
      <c r="BC146" s="30"/>
      <c r="BD146" s="30"/>
      <c r="BE146" s="30"/>
      <c r="BF146" s="73"/>
      <c r="BG146" s="36"/>
      <c r="BH146" s="742"/>
      <c r="BI146" s="30"/>
      <c r="BJ146" s="148"/>
      <c r="BL146" s="823"/>
      <c r="BM146" s="823"/>
      <c r="BN146" s="810"/>
      <c r="BO146" s="810"/>
      <c r="BP146" s="810"/>
      <c r="BQ146" s="810"/>
    </row>
    <row r="147" spans="1:69" ht="18.75" customHeight="1" x14ac:dyDescent="0.25">
      <c r="A147" s="644" t="s">
        <v>352</v>
      </c>
      <c r="B147" s="645" t="s">
        <v>354</v>
      </c>
      <c r="C147" s="689"/>
      <c r="D147" s="372"/>
      <c r="E147" s="30"/>
      <c r="F147" s="30"/>
      <c r="G147" s="30"/>
      <c r="H147" s="30"/>
      <c r="I147" s="30"/>
      <c r="J147" s="833"/>
      <c r="K147" s="73"/>
      <c r="L147" s="184"/>
      <c r="M147" s="372"/>
      <c r="N147" s="372"/>
      <c r="O147" s="30"/>
      <c r="P147" s="30"/>
      <c r="Q147" s="30"/>
      <c r="R147" s="30"/>
      <c r="S147" s="30"/>
      <c r="T147" s="833"/>
      <c r="U147" s="96"/>
      <c r="V147" s="709"/>
      <c r="W147" s="863"/>
      <c r="X147" s="394"/>
      <c r="Y147" s="30">
        <f t="shared" si="167"/>
        <v>0</v>
      </c>
      <c r="Z147" s="565"/>
      <c r="AA147" s="972"/>
      <c r="AB147" s="372">
        <f t="shared" si="193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910"/>
      <c r="AG147" s="30">
        <f t="shared" si="175"/>
        <v>0</v>
      </c>
      <c r="AH147" s="152" t="str">
        <f t="shared" si="184"/>
        <v xml:space="preserve"> </v>
      </c>
      <c r="AI147" s="394"/>
      <c r="AJ147" s="30"/>
      <c r="AK147" s="30"/>
      <c r="AL147" s="30"/>
      <c r="AM147" s="30"/>
      <c r="AN147" s="787"/>
      <c r="AO147" s="30"/>
      <c r="AP147" s="206"/>
      <c r="AQ147" s="151"/>
      <c r="AR147" s="372"/>
      <c r="AS147" s="30"/>
      <c r="AT147" s="30"/>
      <c r="AU147" s="73"/>
      <c r="AV147" s="742"/>
      <c r="AW147" s="30"/>
      <c r="AX147" s="503"/>
      <c r="AY147" s="552"/>
      <c r="AZ147" s="372"/>
      <c r="BA147" s="372">
        <f t="shared" si="185"/>
        <v>0</v>
      </c>
      <c r="BB147" s="372"/>
      <c r="BC147" s="30"/>
      <c r="BD147" s="30"/>
      <c r="BE147" s="30"/>
      <c r="BF147" s="73"/>
      <c r="BG147" s="36"/>
      <c r="BH147" s="742"/>
      <c r="BI147" s="30"/>
      <c r="BJ147" s="148"/>
      <c r="BL147" s="823"/>
      <c r="BM147" s="823"/>
      <c r="BN147" s="810"/>
      <c r="BO147" s="810"/>
      <c r="BP147" s="810"/>
      <c r="BQ147" s="810"/>
    </row>
    <row r="148" spans="1:69" ht="26.25" customHeight="1" x14ac:dyDescent="0.25">
      <c r="A148" s="644" t="s">
        <v>109</v>
      </c>
      <c r="B148" s="645" t="s">
        <v>110</v>
      </c>
      <c r="C148" s="689"/>
      <c r="D148" s="372">
        <f>N148+AZ148</f>
        <v>0</v>
      </c>
      <c r="E148" s="30">
        <f>O148+BC148</f>
        <v>0</v>
      </c>
      <c r="F148" s="30">
        <f t="shared" si="190"/>
        <v>0</v>
      </c>
      <c r="G148" s="49">
        <f>Q148+BE148</f>
        <v>0</v>
      </c>
      <c r="H148" s="30">
        <f t="shared" si="186"/>
        <v>0</v>
      </c>
      <c r="I148" s="30" t="str">
        <f t="shared" si="187"/>
        <v xml:space="preserve"> </v>
      </c>
      <c r="J148" s="833">
        <f t="shared" ref="J148:J166" si="195">T148+BH148</f>
        <v>0</v>
      </c>
      <c r="K148" s="47">
        <f t="shared" si="119"/>
        <v>0</v>
      </c>
      <c r="L148" s="178" t="str">
        <f t="shared" ref="L148:L155" si="196">IF(J148&lt;&gt;0,IF(E148/J148*100&lt;0,"&lt;0",IF(E148/J148*100&gt;200,"&gt;200",E148/J148*100))," ")</f>
        <v xml:space="preserve"> </v>
      </c>
      <c r="M148" s="380">
        <f t="shared" ref="M148:M173" si="197">W148+AI148+AQ148</f>
        <v>0</v>
      </c>
      <c r="N148" s="372">
        <f t="shared" ref="N148:N173" si="198">X148+AJ148+AR148</f>
        <v>0</v>
      </c>
      <c r="O148" s="30">
        <f t="shared" ref="O148:O169" si="199">AA148+AK148+AS148</f>
        <v>0</v>
      </c>
      <c r="P148" s="30">
        <f t="shared" si="191"/>
        <v>0</v>
      </c>
      <c r="Q148" s="30">
        <f t="shared" si="192"/>
        <v>0</v>
      </c>
      <c r="R148" s="30">
        <f t="shared" ref="R148:R202" si="200">O148-N148</f>
        <v>0</v>
      </c>
      <c r="S148" s="30" t="str">
        <f t="shared" ref="S148:S202" si="201">IF(N148&lt;&gt;0,IF(O148/N148*100&lt;0,"&lt;0",IF(O148/N148*100&gt;200,"&gt;200",O148/N148*100))," ")</f>
        <v xml:space="preserve"> </v>
      </c>
      <c r="T148" s="833">
        <f t="shared" si="172"/>
        <v>0</v>
      </c>
      <c r="U148" s="84">
        <f t="shared" si="173"/>
        <v>0</v>
      </c>
      <c r="V148" s="704" t="str">
        <f t="shared" si="174"/>
        <v xml:space="preserve"> </v>
      </c>
      <c r="W148" s="863"/>
      <c r="X148" s="394"/>
      <c r="Y148" s="30">
        <f t="shared" si="167"/>
        <v>0</v>
      </c>
      <c r="Z148" s="565"/>
      <c r="AA148" s="972"/>
      <c r="AB148" s="372">
        <f t="shared" si="193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910"/>
      <c r="AG148" s="30">
        <f t="shared" si="175"/>
        <v>0</v>
      </c>
      <c r="AH148" s="152" t="str">
        <f t="shared" si="184"/>
        <v xml:space="preserve"> </v>
      </c>
      <c r="AI148" s="394"/>
      <c r="AJ148" s="30"/>
      <c r="AK148" s="30"/>
      <c r="AL148" s="30">
        <f t="shared" si="176"/>
        <v>0</v>
      </c>
      <c r="AM148" s="30" t="str">
        <f t="shared" si="177"/>
        <v xml:space="preserve"> </v>
      </c>
      <c r="AN148" s="787"/>
      <c r="AO148" s="30">
        <f t="shared" si="178"/>
        <v>0</v>
      </c>
      <c r="AP148" s="206" t="str">
        <f t="shared" si="124"/>
        <v xml:space="preserve"> </v>
      </c>
      <c r="AQ148" s="151"/>
      <c r="AR148" s="372"/>
      <c r="AS148" s="30"/>
      <c r="AT148" s="30">
        <f t="shared" si="179"/>
        <v>0</v>
      </c>
      <c r="AU148" s="47" t="str">
        <f t="shared" si="125"/>
        <v xml:space="preserve"> </v>
      </c>
      <c r="AV148" s="742"/>
      <c r="AW148" s="30">
        <f t="shared" si="180"/>
        <v>0</v>
      </c>
      <c r="AX148" s="484" t="str">
        <f t="shared" si="123"/>
        <v xml:space="preserve"> </v>
      </c>
      <c r="AY148" s="552"/>
      <c r="AZ148" s="372"/>
      <c r="BA148" s="372">
        <f t="shared" si="185"/>
        <v>0</v>
      </c>
      <c r="BB148" s="372"/>
      <c r="BC148" s="30"/>
      <c r="BD148" s="30">
        <f t="shared" si="194"/>
        <v>0</v>
      </c>
      <c r="BE148" s="30"/>
      <c r="BF148" s="72">
        <f t="shared" si="129"/>
        <v>0</v>
      </c>
      <c r="BG148" s="36" t="str">
        <f t="shared" si="162"/>
        <v xml:space="preserve"> </v>
      </c>
      <c r="BH148" s="742"/>
      <c r="BI148" s="30">
        <f t="shared" si="151"/>
        <v>0</v>
      </c>
      <c r="BJ148" s="148" t="str">
        <f t="shared" si="182"/>
        <v xml:space="preserve"> </v>
      </c>
      <c r="BL148" s="823">
        <f t="shared" si="188"/>
        <v>0</v>
      </c>
      <c r="BM148" s="823">
        <f t="shared" si="189"/>
        <v>0</v>
      </c>
      <c r="BN148" s="810"/>
      <c r="BO148" s="810"/>
      <c r="BP148" s="810"/>
      <c r="BQ148" s="813"/>
    </row>
    <row r="149" spans="1:69" s="3" customFormat="1" ht="23.25" customHeight="1" x14ac:dyDescent="0.25">
      <c r="A149" s="644" t="s">
        <v>112</v>
      </c>
      <c r="B149" s="646" t="s">
        <v>111</v>
      </c>
      <c r="C149" s="579"/>
      <c r="D149" s="385">
        <f>N149+AZ149</f>
        <v>0</v>
      </c>
      <c r="E149" s="62">
        <f>O149+BC149</f>
        <v>0</v>
      </c>
      <c r="F149" s="62">
        <f t="shared" si="190"/>
        <v>0</v>
      </c>
      <c r="G149" s="49">
        <f>Q149+BE149</f>
        <v>0</v>
      </c>
      <c r="H149" s="62">
        <f t="shared" si="186"/>
        <v>0</v>
      </c>
      <c r="I149" s="62" t="str">
        <f t="shared" si="187"/>
        <v xml:space="preserve"> </v>
      </c>
      <c r="J149" s="833">
        <f t="shared" si="195"/>
        <v>0</v>
      </c>
      <c r="K149" s="47">
        <f t="shared" si="119"/>
        <v>0</v>
      </c>
      <c r="L149" s="178" t="str">
        <f t="shared" si="196"/>
        <v xml:space="preserve"> </v>
      </c>
      <c r="M149" s="380">
        <f t="shared" si="197"/>
        <v>0</v>
      </c>
      <c r="N149" s="385">
        <f t="shared" si="198"/>
        <v>0</v>
      </c>
      <c r="O149" s="62">
        <f t="shared" si="199"/>
        <v>0</v>
      </c>
      <c r="P149" s="62">
        <f t="shared" si="191"/>
        <v>0</v>
      </c>
      <c r="Q149" s="62">
        <f t="shared" si="192"/>
        <v>0</v>
      </c>
      <c r="R149" s="62">
        <f t="shared" si="200"/>
        <v>0</v>
      </c>
      <c r="S149" s="62" t="str">
        <f t="shared" si="201"/>
        <v xml:space="preserve"> </v>
      </c>
      <c r="T149" s="833">
        <f t="shared" si="172"/>
        <v>0</v>
      </c>
      <c r="U149" s="84">
        <f t="shared" si="173"/>
        <v>0</v>
      </c>
      <c r="V149" s="704" t="str">
        <f t="shared" si="174"/>
        <v xml:space="preserve"> </v>
      </c>
      <c r="W149" s="887"/>
      <c r="X149" s="512"/>
      <c r="Y149" s="30">
        <f t="shared" si="167"/>
        <v>0</v>
      </c>
      <c r="Z149" s="964"/>
      <c r="AA149" s="994"/>
      <c r="AB149" s="385">
        <f t="shared" si="193"/>
        <v>0</v>
      </c>
      <c r="AC149" s="62"/>
      <c r="AD149" s="62">
        <f t="shared" si="118"/>
        <v>0</v>
      </c>
      <c r="AE149" s="62" t="str">
        <f t="shared" si="117"/>
        <v xml:space="preserve"> </v>
      </c>
      <c r="AF149" s="910"/>
      <c r="AG149" s="62">
        <f t="shared" si="175"/>
        <v>0</v>
      </c>
      <c r="AH149" s="208" t="str">
        <f t="shared" si="184"/>
        <v xml:space="preserve"> </v>
      </c>
      <c r="AI149" s="512"/>
      <c r="AJ149" s="62"/>
      <c r="AK149" s="62"/>
      <c r="AL149" s="62">
        <f t="shared" si="176"/>
        <v>0</v>
      </c>
      <c r="AM149" s="62" t="str">
        <f t="shared" si="177"/>
        <v xml:space="preserve"> </v>
      </c>
      <c r="AN149" s="787"/>
      <c r="AO149" s="62">
        <f t="shared" si="178"/>
        <v>0</v>
      </c>
      <c r="AP149" s="206" t="str">
        <f t="shared" si="124"/>
        <v xml:space="preserve"> </v>
      </c>
      <c r="AQ149" s="172"/>
      <c r="AR149" s="385"/>
      <c r="AS149" s="62"/>
      <c r="AT149" s="62">
        <f t="shared" si="179"/>
        <v>0</v>
      </c>
      <c r="AU149" s="47" t="str">
        <f t="shared" si="125"/>
        <v xml:space="preserve"> </v>
      </c>
      <c r="AV149" s="742"/>
      <c r="AW149" s="62">
        <f t="shared" si="180"/>
        <v>0</v>
      </c>
      <c r="AX149" s="484" t="str">
        <f t="shared" si="123"/>
        <v xml:space="preserve"> </v>
      </c>
      <c r="AY149" s="552"/>
      <c r="AZ149" s="380"/>
      <c r="BA149" s="380">
        <f t="shared" si="185"/>
        <v>0</v>
      </c>
      <c r="BB149" s="380"/>
      <c r="BC149" s="49"/>
      <c r="BD149" s="49">
        <f t="shared" si="194"/>
        <v>0</v>
      </c>
      <c r="BE149" s="49"/>
      <c r="BF149" s="133">
        <f t="shared" si="129"/>
        <v>0</v>
      </c>
      <c r="BG149" s="36" t="str">
        <f t="shared" si="162"/>
        <v xml:space="preserve"> </v>
      </c>
      <c r="BH149" s="742"/>
      <c r="BI149" s="62">
        <f t="shared" si="151"/>
        <v>0</v>
      </c>
      <c r="BJ149" s="148" t="str">
        <f t="shared" si="182"/>
        <v xml:space="preserve"> </v>
      </c>
      <c r="BK149" s="2"/>
      <c r="BL149" s="823">
        <f t="shared" si="188"/>
        <v>0</v>
      </c>
      <c r="BM149" s="823">
        <f t="shared" si="189"/>
        <v>0</v>
      </c>
      <c r="BN149" s="813"/>
      <c r="BO149" s="813"/>
      <c r="BP149" s="813"/>
      <c r="BQ149" s="810"/>
    </row>
    <row r="150" spans="1:69" s="8" customFormat="1" ht="23.25" customHeight="1" x14ac:dyDescent="0.25">
      <c r="A150" s="647" t="s">
        <v>117</v>
      </c>
      <c r="B150" s="638" t="s">
        <v>113</v>
      </c>
      <c r="C150" s="380">
        <f>M150+AY150</f>
        <v>0</v>
      </c>
      <c r="D150" s="380">
        <f>N150+AZ150</f>
        <v>0</v>
      </c>
      <c r="E150" s="49">
        <f>O150+BC150</f>
        <v>-0.5</v>
      </c>
      <c r="F150" s="49">
        <f t="shared" si="190"/>
        <v>-0.5</v>
      </c>
      <c r="G150" s="49">
        <f>Q150+BE150</f>
        <v>0</v>
      </c>
      <c r="H150" s="49">
        <f t="shared" si="186"/>
        <v>-0.5</v>
      </c>
      <c r="I150" s="49" t="str">
        <f t="shared" si="187"/>
        <v xml:space="preserve"> </v>
      </c>
      <c r="J150" s="842">
        <f t="shared" si="195"/>
        <v>-0.8</v>
      </c>
      <c r="K150" s="70">
        <f t="shared" si="119"/>
        <v>0.30000000000000004</v>
      </c>
      <c r="L150" s="181">
        <f t="shared" si="196"/>
        <v>62.5</v>
      </c>
      <c r="M150" s="380">
        <f t="shared" si="197"/>
        <v>0</v>
      </c>
      <c r="N150" s="380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42">
        <f t="shared" si="172"/>
        <v>0</v>
      </c>
      <c r="U150" s="93">
        <f t="shared" si="173"/>
        <v>0</v>
      </c>
      <c r="V150" s="706" t="str">
        <f t="shared" si="174"/>
        <v xml:space="preserve"> </v>
      </c>
      <c r="W150" s="872">
        <f>W151+W152</f>
        <v>0</v>
      </c>
      <c r="X150" s="462">
        <f>X151+X152</f>
        <v>0</v>
      </c>
      <c r="Y150" s="30">
        <f t="shared" si="167"/>
        <v>0</v>
      </c>
      <c r="Z150" s="951">
        <f>Z151+Z152</f>
        <v>0</v>
      </c>
      <c r="AA150" s="981">
        <f>AA151+AA152</f>
        <v>0</v>
      </c>
      <c r="AB150" s="385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2" si="202">IF(X150&lt;&gt;0,IF(AA150/X150*100&lt;0,"&lt;0",IF(AA150/X150*100&gt;200,"&gt;200",AA150/X150*100))," ")</f>
        <v xml:space="preserve"> </v>
      </c>
      <c r="AF150" s="916">
        <f>AF151+AF152</f>
        <v>0</v>
      </c>
      <c r="AG150" s="49">
        <f t="shared" si="175"/>
        <v>0</v>
      </c>
      <c r="AH150" s="160" t="str">
        <f t="shared" si="184"/>
        <v xml:space="preserve"> </v>
      </c>
      <c r="AI150" s="46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97"/>
      <c r="AO150" s="49">
        <f t="shared" si="178"/>
        <v>0</v>
      </c>
      <c r="AP150" s="206" t="str">
        <f t="shared" si="124"/>
        <v xml:space="preserve"> </v>
      </c>
      <c r="AQ150" s="175"/>
      <c r="AR150" s="380"/>
      <c r="AS150" s="49">
        <f>AS151+AS152</f>
        <v>0</v>
      </c>
      <c r="AT150" s="49">
        <f t="shared" si="179"/>
        <v>0</v>
      </c>
      <c r="AU150" s="70" t="str">
        <f t="shared" si="125"/>
        <v xml:space="preserve"> </v>
      </c>
      <c r="AV150" s="748"/>
      <c r="AW150" s="49">
        <f t="shared" si="180"/>
        <v>0</v>
      </c>
      <c r="AX150" s="501" t="str">
        <f t="shared" si="123"/>
        <v xml:space="preserve"> </v>
      </c>
      <c r="AY150" s="551"/>
      <c r="AZ150" s="380">
        <f>AZ151+AZ152</f>
        <v>0</v>
      </c>
      <c r="BA150" s="380">
        <f t="shared" si="185"/>
        <v>0</v>
      </c>
      <c r="BB150" s="380">
        <f>BB151+BB152</f>
        <v>0</v>
      </c>
      <c r="BC150" s="49">
        <f>BC151+BC152</f>
        <v>-0.5</v>
      </c>
      <c r="BD150" s="49">
        <f t="shared" si="194"/>
        <v>-0.5</v>
      </c>
      <c r="BE150" s="49">
        <f>BE151+BE152</f>
        <v>0</v>
      </c>
      <c r="BF150" s="135">
        <f t="shared" si="129"/>
        <v>-0.5</v>
      </c>
      <c r="BG150" s="56" t="str">
        <f t="shared" si="162"/>
        <v xml:space="preserve"> </v>
      </c>
      <c r="BH150" s="748">
        <f>BH151+BH152</f>
        <v>-0.8</v>
      </c>
      <c r="BI150" s="49">
        <f t="shared" si="151"/>
        <v>0.30000000000000004</v>
      </c>
      <c r="BJ150" s="148">
        <f t="shared" si="182"/>
        <v>62.5</v>
      </c>
      <c r="BK150" s="2"/>
      <c r="BL150" s="823">
        <f t="shared" si="188"/>
        <v>6.2</v>
      </c>
      <c r="BM150" s="823">
        <f t="shared" si="189"/>
        <v>6.2</v>
      </c>
      <c r="BN150" s="810">
        <v>6.2</v>
      </c>
      <c r="BO150" s="810"/>
      <c r="BP150" s="810"/>
      <c r="BQ150" s="810">
        <v>0</v>
      </c>
    </row>
    <row r="151" spans="1:69" ht="20.25" customHeight="1" x14ac:dyDescent="0.25">
      <c r="A151" s="609" t="s">
        <v>114</v>
      </c>
      <c r="B151" s="639" t="s">
        <v>115</v>
      </c>
      <c r="C151" s="577"/>
      <c r="D151" s="372">
        <f>N151+AZ151</f>
        <v>0</v>
      </c>
      <c r="E151" s="30">
        <f>O151+BC151</f>
        <v>-0.5</v>
      </c>
      <c r="F151" s="30">
        <f t="shared" si="190"/>
        <v>-0.5</v>
      </c>
      <c r="G151" s="30">
        <f>Q151+BE151</f>
        <v>0</v>
      </c>
      <c r="H151" s="30">
        <f t="shared" si="186"/>
        <v>-0.5</v>
      </c>
      <c r="I151" s="30" t="str">
        <f t="shared" si="187"/>
        <v xml:space="preserve"> </v>
      </c>
      <c r="J151" s="833">
        <f t="shared" si="195"/>
        <v>-0.8</v>
      </c>
      <c r="K151" s="47">
        <f t="shared" si="119"/>
        <v>0.30000000000000004</v>
      </c>
      <c r="L151" s="178">
        <f t="shared" si="196"/>
        <v>62.5</v>
      </c>
      <c r="M151" s="380">
        <f t="shared" si="197"/>
        <v>0</v>
      </c>
      <c r="N151" s="372">
        <f t="shared" si="198"/>
        <v>0</v>
      </c>
      <c r="O151" s="30">
        <f t="shared" si="199"/>
        <v>0</v>
      </c>
      <c r="P151" s="30">
        <f t="shared" si="191"/>
        <v>0</v>
      </c>
      <c r="Q151" s="30">
        <f t="shared" si="192"/>
        <v>0</v>
      </c>
      <c r="R151" s="30">
        <f t="shared" si="200"/>
        <v>0</v>
      </c>
      <c r="S151" s="30" t="str">
        <f t="shared" si="201"/>
        <v xml:space="preserve"> </v>
      </c>
      <c r="T151" s="833">
        <f t="shared" si="172"/>
        <v>0</v>
      </c>
      <c r="U151" s="84">
        <f t="shared" si="173"/>
        <v>0</v>
      </c>
      <c r="V151" s="704" t="str">
        <f t="shared" si="174"/>
        <v xml:space="preserve"> </v>
      </c>
      <c r="W151" s="863"/>
      <c r="X151" s="394"/>
      <c r="Y151" s="30">
        <f t="shared" si="167"/>
        <v>0</v>
      </c>
      <c r="Z151" s="565"/>
      <c r="AA151" s="972"/>
      <c r="AB151" s="385">
        <f t="shared" si="193"/>
        <v>0</v>
      </c>
      <c r="AC151" s="30"/>
      <c r="AD151" s="30">
        <f t="shared" si="118"/>
        <v>0</v>
      </c>
      <c r="AE151" s="30" t="str">
        <f t="shared" si="202"/>
        <v xml:space="preserve"> </v>
      </c>
      <c r="AF151" s="910"/>
      <c r="AG151" s="30">
        <f t="shared" si="175"/>
        <v>0</v>
      </c>
      <c r="AH151" s="152" t="str">
        <f t="shared" si="184"/>
        <v xml:space="preserve"> </v>
      </c>
      <c r="AI151" s="394"/>
      <c r="AJ151" s="30"/>
      <c r="AK151" s="30"/>
      <c r="AL151" s="30">
        <f t="shared" si="176"/>
        <v>0</v>
      </c>
      <c r="AM151" s="30" t="str">
        <f t="shared" si="177"/>
        <v xml:space="preserve"> </v>
      </c>
      <c r="AN151" s="787"/>
      <c r="AO151" s="30">
        <f t="shared" si="178"/>
        <v>0</v>
      </c>
      <c r="AP151" s="206" t="str">
        <f t="shared" si="124"/>
        <v xml:space="preserve"> </v>
      </c>
      <c r="AQ151" s="151"/>
      <c r="AR151" s="372"/>
      <c r="AS151" s="30"/>
      <c r="AT151" s="30">
        <f t="shared" si="179"/>
        <v>0</v>
      </c>
      <c r="AU151" s="47" t="str">
        <f t="shared" si="125"/>
        <v xml:space="preserve"> </v>
      </c>
      <c r="AV151" s="742"/>
      <c r="AW151" s="30">
        <f t="shared" si="180"/>
        <v>0</v>
      </c>
      <c r="AX151" s="484" t="str">
        <f t="shared" si="123"/>
        <v xml:space="preserve"> </v>
      </c>
      <c r="AY151" s="552"/>
      <c r="AZ151" s="382"/>
      <c r="BA151" s="382">
        <f t="shared" si="185"/>
        <v>0</v>
      </c>
      <c r="BB151" s="382"/>
      <c r="BC151" s="36">
        <v>-0.5</v>
      </c>
      <c r="BD151" s="36">
        <f t="shared" si="194"/>
        <v>-0.5</v>
      </c>
      <c r="BE151" s="56"/>
      <c r="BF151" s="134">
        <f t="shared" si="129"/>
        <v>-0.5</v>
      </c>
      <c r="BG151" s="36" t="str">
        <f t="shared" si="162"/>
        <v xml:space="preserve"> </v>
      </c>
      <c r="BH151" s="742">
        <v>-0.8</v>
      </c>
      <c r="BI151" s="30">
        <f t="shared" si="151"/>
        <v>0.30000000000000004</v>
      </c>
      <c r="BJ151" s="148">
        <f t="shared" si="182"/>
        <v>62.5</v>
      </c>
      <c r="BL151" s="823">
        <f t="shared" si="188"/>
        <v>3</v>
      </c>
      <c r="BM151" s="823">
        <f t="shared" si="189"/>
        <v>3</v>
      </c>
      <c r="BN151" s="810">
        <v>3</v>
      </c>
      <c r="BO151" s="810"/>
      <c r="BP151" s="810"/>
      <c r="BQ151" s="813"/>
    </row>
    <row r="152" spans="1:69" ht="19.5" customHeight="1" x14ac:dyDescent="0.25">
      <c r="A152" s="609" t="s">
        <v>116</v>
      </c>
      <c r="B152" s="639" t="s">
        <v>118</v>
      </c>
      <c r="C152" s="577"/>
      <c r="D152" s="372">
        <f>N152+AZ152</f>
        <v>0</v>
      </c>
      <c r="E152" s="30">
        <f>O152+BC152</f>
        <v>0</v>
      </c>
      <c r="F152" s="30">
        <f t="shared" si="190"/>
        <v>0</v>
      </c>
      <c r="G152" s="30">
        <f>Q152+BE152</f>
        <v>0</v>
      </c>
      <c r="H152" s="30">
        <f t="shared" si="186"/>
        <v>0</v>
      </c>
      <c r="I152" s="30" t="str">
        <f t="shared" si="187"/>
        <v xml:space="preserve"> </v>
      </c>
      <c r="J152" s="833">
        <f t="shared" si="195"/>
        <v>0</v>
      </c>
      <c r="K152" s="47">
        <f t="shared" si="119"/>
        <v>0</v>
      </c>
      <c r="L152" s="178" t="str">
        <f t="shared" si="196"/>
        <v xml:space="preserve"> </v>
      </c>
      <c r="M152" s="380">
        <f t="shared" si="197"/>
        <v>0</v>
      </c>
      <c r="N152" s="372">
        <f t="shared" si="198"/>
        <v>0</v>
      </c>
      <c r="O152" s="30">
        <f t="shared" si="199"/>
        <v>0</v>
      </c>
      <c r="P152" s="30">
        <f t="shared" si="191"/>
        <v>0</v>
      </c>
      <c r="Q152" s="30">
        <f t="shared" si="192"/>
        <v>0</v>
      </c>
      <c r="R152" s="30">
        <f t="shared" si="200"/>
        <v>0</v>
      </c>
      <c r="S152" s="30" t="str">
        <f t="shared" si="201"/>
        <v xml:space="preserve"> </v>
      </c>
      <c r="T152" s="833">
        <f t="shared" si="172"/>
        <v>0</v>
      </c>
      <c r="U152" s="84">
        <f t="shared" si="173"/>
        <v>0</v>
      </c>
      <c r="V152" s="704" t="str">
        <f t="shared" si="174"/>
        <v xml:space="preserve"> </v>
      </c>
      <c r="W152" s="863"/>
      <c r="X152" s="394"/>
      <c r="Y152" s="30">
        <f t="shared" si="167"/>
        <v>0</v>
      </c>
      <c r="Z152" s="565"/>
      <c r="AA152" s="972"/>
      <c r="AB152" s="372">
        <f t="shared" si="193"/>
        <v>0</v>
      </c>
      <c r="AC152" s="30"/>
      <c r="AD152" s="30">
        <f t="shared" ref="AD152:AD202" si="203">AA152-X152</f>
        <v>0</v>
      </c>
      <c r="AE152" s="30" t="str">
        <f t="shared" si="202"/>
        <v xml:space="preserve"> </v>
      </c>
      <c r="AF152" s="910"/>
      <c r="AG152" s="30">
        <f t="shared" si="175"/>
        <v>0</v>
      </c>
      <c r="AH152" s="152" t="str">
        <f t="shared" si="184"/>
        <v xml:space="preserve"> </v>
      </c>
      <c r="AI152" s="394"/>
      <c r="AJ152" s="30"/>
      <c r="AK152" s="30"/>
      <c r="AL152" s="30">
        <f t="shared" si="176"/>
        <v>0</v>
      </c>
      <c r="AM152" s="30" t="str">
        <f t="shared" si="177"/>
        <v xml:space="preserve"> </v>
      </c>
      <c r="AN152" s="787"/>
      <c r="AO152" s="30">
        <f t="shared" si="178"/>
        <v>0</v>
      </c>
      <c r="AP152" s="206" t="str">
        <f t="shared" si="124"/>
        <v xml:space="preserve"> </v>
      </c>
      <c r="AQ152" s="151"/>
      <c r="AR152" s="372"/>
      <c r="AS152" s="30"/>
      <c r="AT152" s="30">
        <f t="shared" si="179"/>
        <v>0</v>
      </c>
      <c r="AU152" s="47" t="str">
        <f t="shared" si="125"/>
        <v xml:space="preserve"> </v>
      </c>
      <c r="AV152" s="742"/>
      <c r="AW152" s="30">
        <f t="shared" si="180"/>
        <v>0</v>
      </c>
      <c r="AX152" s="484" t="str">
        <f t="shared" si="123"/>
        <v xml:space="preserve"> </v>
      </c>
      <c r="AY152" s="552"/>
      <c r="AZ152" s="380"/>
      <c r="BA152" s="380">
        <f t="shared" si="185"/>
        <v>0</v>
      </c>
      <c r="BB152" s="380"/>
      <c r="BC152" s="49"/>
      <c r="BD152" s="49">
        <f t="shared" si="194"/>
        <v>0</v>
      </c>
      <c r="BE152" s="49"/>
      <c r="BF152" s="133">
        <f t="shared" ref="BF152:BF184" si="204">BC152-AZ152</f>
        <v>0</v>
      </c>
      <c r="BG152" s="36" t="str">
        <f t="shared" si="162"/>
        <v xml:space="preserve"> </v>
      </c>
      <c r="BH152" s="742"/>
      <c r="BI152" s="30">
        <f t="shared" si="151"/>
        <v>0</v>
      </c>
      <c r="BJ152" s="148" t="str">
        <f t="shared" si="182"/>
        <v xml:space="preserve"> </v>
      </c>
      <c r="BL152" s="823">
        <f t="shared" si="188"/>
        <v>3.2</v>
      </c>
      <c r="BM152" s="823">
        <f t="shared" si="189"/>
        <v>3.2</v>
      </c>
      <c r="BN152" s="810">
        <v>3.2</v>
      </c>
      <c r="BO152" s="810"/>
      <c r="BP152" s="810"/>
      <c r="BQ152" s="810"/>
    </row>
    <row r="153" spans="1:69" s="8" customFormat="1" ht="21.75" customHeight="1" x14ac:dyDescent="0.25">
      <c r="A153" s="648" t="s">
        <v>122</v>
      </c>
      <c r="B153" s="638" t="s">
        <v>120</v>
      </c>
      <c r="C153" s="462">
        <f>C154+C155+C156</f>
        <v>61.8</v>
      </c>
      <c r="D153" s="462">
        <f>D154+D155+D156</f>
        <v>61.8</v>
      </c>
      <c r="E153" s="49">
        <f>E154+E155+E156</f>
        <v>25.4</v>
      </c>
      <c r="F153" s="49">
        <f>F154+F155+F156</f>
        <v>25.4</v>
      </c>
      <c r="G153" s="49">
        <f>G154+G155+G156</f>
        <v>0</v>
      </c>
      <c r="H153" s="49">
        <f t="shared" si="186"/>
        <v>-36.4</v>
      </c>
      <c r="I153" s="49">
        <f t="shared" si="187"/>
        <v>41.100323624595468</v>
      </c>
      <c r="J153" s="842">
        <f t="shared" si="195"/>
        <v>16.7</v>
      </c>
      <c r="K153" s="71">
        <f t="shared" si="119"/>
        <v>8.6999999999999993</v>
      </c>
      <c r="L153" s="182">
        <f t="shared" si="196"/>
        <v>152.09580838323353</v>
      </c>
      <c r="M153" s="380">
        <f t="shared" si="197"/>
        <v>61.8</v>
      </c>
      <c r="N153" s="380">
        <f t="shared" si="198"/>
        <v>61.8</v>
      </c>
      <c r="O153" s="49">
        <f t="shared" si="199"/>
        <v>25.4</v>
      </c>
      <c r="P153" s="49">
        <f t="shared" si="191"/>
        <v>25.4</v>
      </c>
      <c r="Q153" s="49">
        <f t="shared" si="192"/>
        <v>0</v>
      </c>
      <c r="R153" s="49">
        <f t="shared" si="200"/>
        <v>-36.4</v>
      </c>
      <c r="S153" s="49">
        <f t="shared" si="201"/>
        <v>41.100323624595468</v>
      </c>
      <c r="T153" s="842">
        <f t="shared" si="172"/>
        <v>16.7</v>
      </c>
      <c r="U153" s="94">
        <f t="shared" si="173"/>
        <v>8.6999999999999993</v>
      </c>
      <c r="V153" s="707">
        <f t="shared" si="174"/>
        <v>152.09580838323353</v>
      </c>
      <c r="W153" s="870">
        <f>W154+W155+W156</f>
        <v>61.8</v>
      </c>
      <c r="X153" s="685">
        <f>X154+X155+X156</f>
        <v>61.8</v>
      </c>
      <c r="Y153" s="939">
        <f t="shared" si="167"/>
        <v>61.8</v>
      </c>
      <c r="Z153" s="949">
        <f>Z154+Z155+Z156</f>
        <v>0</v>
      </c>
      <c r="AA153" s="979">
        <f>AA154+AA155+AA156</f>
        <v>25.4</v>
      </c>
      <c r="AB153" s="677">
        <f t="shared" si="193"/>
        <v>25.4</v>
      </c>
      <c r="AC153" s="49">
        <f>AC154+AC155+AC156</f>
        <v>0</v>
      </c>
      <c r="AD153" s="49">
        <f t="shared" si="203"/>
        <v>-36.4</v>
      </c>
      <c r="AE153" s="49">
        <f t="shared" si="202"/>
        <v>41.100323624595468</v>
      </c>
      <c r="AF153" s="915">
        <f>AF154+AF155+AF156</f>
        <v>16.7</v>
      </c>
      <c r="AG153" s="49">
        <f t="shared" si="175"/>
        <v>8.6999999999999993</v>
      </c>
      <c r="AH153" s="160">
        <f t="shared" si="184"/>
        <v>152.09580838323353</v>
      </c>
      <c r="AI153" s="46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97"/>
      <c r="AO153" s="49">
        <f t="shared" si="178"/>
        <v>0</v>
      </c>
      <c r="AP153" s="206" t="str">
        <f t="shared" si="124"/>
        <v xml:space="preserve"> </v>
      </c>
      <c r="AQ153" s="175"/>
      <c r="AR153" s="380"/>
      <c r="AS153" s="49">
        <f>AS154</f>
        <v>0</v>
      </c>
      <c r="AT153" s="49">
        <f t="shared" si="179"/>
        <v>0</v>
      </c>
      <c r="AU153" s="71" t="str">
        <f t="shared" si="125"/>
        <v xml:space="preserve"> </v>
      </c>
      <c r="AV153" s="748"/>
      <c r="AW153" s="49">
        <f t="shared" si="180"/>
        <v>0</v>
      </c>
      <c r="AX153" s="502" t="str">
        <f t="shared" si="123"/>
        <v xml:space="preserve"> </v>
      </c>
      <c r="AY153" s="551"/>
      <c r="AZ153" s="462">
        <f>AZ154</f>
        <v>0</v>
      </c>
      <c r="BA153" s="462">
        <f t="shared" si="185"/>
        <v>0</v>
      </c>
      <c r="BB153" s="46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35">
        <f t="shared" si="204"/>
        <v>0</v>
      </c>
      <c r="BG153" s="56" t="str">
        <f t="shared" si="162"/>
        <v xml:space="preserve"> </v>
      </c>
      <c r="BH153" s="748"/>
      <c r="BI153" s="49">
        <f t="shared" si="151"/>
        <v>0</v>
      </c>
      <c r="BJ153" s="148" t="str">
        <f t="shared" si="182"/>
        <v xml:space="preserve"> </v>
      </c>
      <c r="BK153" s="2"/>
      <c r="BL153" s="823">
        <f t="shared" si="188"/>
        <v>0.1</v>
      </c>
      <c r="BM153" s="823">
        <f t="shared" si="189"/>
        <v>0.1</v>
      </c>
      <c r="BN153" s="810">
        <v>0.1</v>
      </c>
      <c r="BO153" s="810"/>
      <c r="BP153" s="810"/>
      <c r="BQ153" s="810">
        <v>0</v>
      </c>
    </row>
    <row r="154" spans="1:69" ht="30.75" customHeight="1" x14ac:dyDescent="0.25">
      <c r="A154" s="609" t="s">
        <v>119</v>
      </c>
      <c r="B154" s="639" t="s">
        <v>121</v>
      </c>
      <c r="C154" s="394">
        <f>M154+AY154</f>
        <v>61.8</v>
      </c>
      <c r="D154" s="394">
        <f>N154+AZ154</f>
        <v>61.8</v>
      </c>
      <c r="E154" s="30">
        <f>O154+BC154</f>
        <v>25.4</v>
      </c>
      <c r="F154" s="30">
        <f>P154+BD154</f>
        <v>25.4</v>
      </c>
      <c r="G154" s="394">
        <f>Q154+BE154</f>
        <v>0</v>
      </c>
      <c r="H154" s="30">
        <f t="shared" si="186"/>
        <v>-36.4</v>
      </c>
      <c r="I154" s="30">
        <f t="shared" si="187"/>
        <v>41.100323624595468</v>
      </c>
      <c r="J154" s="833">
        <f t="shared" si="195"/>
        <v>16.7</v>
      </c>
      <c r="K154" s="47">
        <f t="shared" si="119"/>
        <v>8.6999999999999993</v>
      </c>
      <c r="L154" s="178">
        <f t="shared" si="196"/>
        <v>152.09580838323353</v>
      </c>
      <c r="M154" s="372">
        <f t="shared" si="197"/>
        <v>61.8</v>
      </c>
      <c r="N154" s="372">
        <f t="shared" si="198"/>
        <v>61.8</v>
      </c>
      <c r="O154" s="30">
        <f t="shared" si="199"/>
        <v>25.4</v>
      </c>
      <c r="P154" s="30">
        <f t="shared" si="191"/>
        <v>25.4</v>
      </c>
      <c r="Q154" s="30">
        <f t="shared" si="192"/>
        <v>0</v>
      </c>
      <c r="R154" s="30">
        <f t="shared" si="200"/>
        <v>-36.4</v>
      </c>
      <c r="S154" s="30">
        <f t="shared" si="201"/>
        <v>41.100323624595468</v>
      </c>
      <c r="T154" s="833">
        <f t="shared" si="172"/>
        <v>16.7</v>
      </c>
      <c r="U154" s="84">
        <f t="shared" si="173"/>
        <v>8.6999999999999993</v>
      </c>
      <c r="V154" s="704">
        <f t="shared" si="174"/>
        <v>152.09580838323353</v>
      </c>
      <c r="W154" s="888">
        <v>61.8</v>
      </c>
      <c r="X154" s="936">
        <v>61.8</v>
      </c>
      <c r="Y154" s="237">
        <f t="shared" si="167"/>
        <v>61.8</v>
      </c>
      <c r="Z154" s="965"/>
      <c r="AA154" s="995">
        <v>25.4</v>
      </c>
      <c r="AB154" s="431">
        <f t="shared" si="193"/>
        <v>25.4</v>
      </c>
      <c r="AC154" s="30"/>
      <c r="AD154" s="30">
        <f t="shared" si="203"/>
        <v>-36.4</v>
      </c>
      <c r="AE154" s="30">
        <f t="shared" si="202"/>
        <v>41.100323624595468</v>
      </c>
      <c r="AF154" s="926">
        <v>16.7</v>
      </c>
      <c r="AG154" s="56">
        <f t="shared" si="175"/>
        <v>8.6999999999999993</v>
      </c>
      <c r="AH154" s="206">
        <f t="shared" si="184"/>
        <v>152.09580838323353</v>
      </c>
      <c r="AI154" s="515"/>
      <c r="AJ154" s="56"/>
      <c r="AK154" s="56"/>
      <c r="AL154" s="56">
        <f t="shared" si="176"/>
        <v>0</v>
      </c>
      <c r="AM154" s="56" t="str">
        <f t="shared" si="177"/>
        <v xml:space="preserve"> </v>
      </c>
      <c r="AN154" s="800"/>
      <c r="AO154" s="56">
        <f t="shared" si="178"/>
        <v>0</v>
      </c>
      <c r="AP154" s="206" t="str">
        <f t="shared" si="124"/>
        <v xml:space="preserve"> </v>
      </c>
      <c r="AQ154" s="179"/>
      <c r="AR154" s="382"/>
      <c r="AS154" s="56"/>
      <c r="AT154" s="56">
        <f t="shared" si="179"/>
        <v>0</v>
      </c>
      <c r="AU154" s="47" t="str">
        <f t="shared" si="125"/>
        <v xml:space="preserve"> </v>
      </c>
      <c r="AV154" s="751"/>
      <c r="AW154" s="56">
        <f t="shared" si="180"/>
        <v>0</v>
      </c>
      <c r="AX154" s="484" t="str">
        <f t="shared" si="123"/>
        <v xml:space="preserve"> </v>
      </c>
      <c r="AY154" s="552"/>
      <c r="AZ154" s="372"/>
      <c r="BA154" s="372">
        <f t="shared" si="185"/>
        <v>0</v>
      </c>
      <c r="BB154" s="372"/>
      <c r="BC154" s="30"/>
      <c r="BD154" s="30">
        <f t="shared" si="194"/>
        <v>0</v>
      </c>
      <c r="BE154" s="30"/>
      <c r="BF154" s="73">
        <f t="shared" si="204"/>
        <v>0</v>
      </c>
      <c r="BG154" s="36" t="str">
        <f t="shared" si="162"/>
        <v xml:space="preserve"> </v>
      </c>
      <c r="BH154" s="751"/>
      <c r="BI154" s="56">
        <f t="shared" si="151"/>
        <v>0</v>
      </c>
      <c r="BJ154" s="148" t="str">
        <f t="shared" si="182"/>
        <v xml:space="preserve"> </v>
      </c>
      <c r="BL154" s="823">
        <f t="shared" si="188"/>
        <v>0.1</v>
      </c>
      <c r="BM154" s="823">
        <f t="shared" si="189"/>
        <v>0.1</v>
      </c>
      <c r="BN154" s="813">
        <v>0.1</v>
      </c>
      <c r="BO154" s="813"/>
      <c r="BP154" s="813"/>
      <c r="BQ154" s="810"/>
    </row>
    <row r="155" spans="1:69" ht="30" customHeight="1" x14ac:dyDescent="0.25">
      <c r="A155" s="609" t="s">
        <v>123</v>
      </c>
      <c r="B155" s="639" t="s">
        <v>124</v>
      </c>
      <c r="C155" s="577"/>
      <c r="D155" s="372">
        <f t="shared" ref="D155:D166" si="205">N155+AZ155</f>
        <v>0</v>
      </c>
      <c r="E155" s="30">
        <f t="shared" ref="E155:E166" si="206">O155+BC155</f>
        <v>0</v>
      </c>
      <c r="F155" s="30">
        <f t="shared" si="190"/>
        <v>0</v>
      </c>
      <c r="G155" s="30">
        <f t="shared" ref="G155:G166" si="207">Q155+BE155</f>
        <v>0</v>
      </c>
      <c r="H155" s="30">
        <f t="shared" si="186"/>
        <v>0</v>
      </c>
      <c r="I155" s="30" t="str">
        <f t="shared" si="187"/>
        <v xml:space="preserve"> </v>
      </c>
      <c r="J155" s="833">
        <f t="shared" si="195"/>
        <v>0</v>
      </c>
      <c r="K155" s="47">
        <f t="shared" si="119"/>
        <v>0</v>
      </c>
      <c r="L155" s="178" t="str">
        <f t="shared" si="196"/>
        <v xml:space="preserve"> </v>
      </c>
      <c r="M155" s="380">
        <f t="shared" si="197"/>
        <v>0</v>
      </c>
      <c r="N155" s="372">
        <f t="shared" si="198"/>
        <v>0</v>
      </c>
      <c r="O155" s="30">
        <f t="shared" si="199"/>
        <v>0</v>
      </c>
      <c r="P155" s="30">
        <f t="shared" si="191"/>
        <v>0</v>
      </c>
      <c r="Q155" s="30">
        <f t="shared" si="192"/>
        <v>0</v>
      </c>
      <c r="R155" s="30">
        <f t="shared" si="200"/>
        <v>0</v>
      </c>
      <c r="S155" s="30" t="str">
        <f t="shared" si="201"/>
        <v xml:space="preserve"> </v>
      </c>
      <c r="T155" s="833">
        <f t="shared" si="172"/>
        <v>0</v>
      </c>
      <c r="U155" s="84">
        <f t="shared" si="173"/>
        <v>0</v>
      </c>
      <c r="V155" s="704" t="str">
        <f t="shared" si="174"/>
        <v xml:space="preserve"> </v>
      </c>
      <c r="W155" s="863"/>
      <c r="X155" s="394"/>
      <c r="Y155" s="30">
        <f t="shared" si="167"/>
        <v>0</v>
      </c>
      <c r="Z155" s="565"/>
      <c r="AA155" s="972"/>
      <c r="AB155" s="372">
        <f t="shared" si="193"/>
        <v>0</v>
      </c>
      <c r="AC155" s="30"/>
      <c r="AD155" s="30">
        <f t="shared" si="203"/>
        <v>0</v>
      </c>
      <c r="AE155" s="30" t="str">
        <f t="shared" si="202"/>
        <v xml:space="preserve"> </v>
      </c>
      <c r="AF155" s="910"/>
      <c r="AG155" s="30">
        <f t="shared" si="175"/>
        <v>0</v>
      </c>
      <c r="AH155" s="152" t="str">
        <f t="shared" si="184"/>
        <v xml:space="preserve"> </v>
      </c>
      <c r="AI155" s="394"/>
      <c r="AJ155" s="30"/>
      <c r="AK155" s="30"/>
      <c r="AL155" s="30">
        <f t="shared" si="176"/>
        <v>0</v>
      </c>
      <c r="AM155" s="30" t="str">
        <f t="shared" si="177"/>
        <v xml:space="preserve"> </v>
      </c>
      <c r="AN155" s="787"/>
      <c r="AO155" s="30">
        <f t="shared" si="178"/>
        <v>0</v>
      </c>
      <c r="AP155" s="206" t="str">
        <f t="shared" ref="AP155:AP202" si="208">IF(AN155&lt;&gt;0,IF(AK155/AN155*100&lt;0,"&lt;0",IF(AK155/AN155*100&gt;200,"&gt;200",AK155/AN155*100))," ")</f>
        <v xml:space="preserve"> </v>
      </c>
      <c r="AQ155" s="151"/>
      <c r="AR155" s="372"/>
      <c r="AS155" s="30"/>
      <c r="AT155" s="30">
        <f t="shared" si="179"/>
        <v>0</v>
      </c>
      <c r="AU155" s="47" t="str">
        <f t="shared" si="125"/>
        <v xml:space="preserve"> </v>
      </c>
      <c r="AV155" s="742"/>
      <c r="AW155" s="30">
        <f t="shared" si="180"/>
        <v>0</v>
      </c>
      <c r="AX155" s="484" t="str">
        <f t="shared" si="123"/>
        <v xml:space="preserve"> </v>
      </c>
      <c r="AY155" s="552"/>
      <c r="AZ155" s="372"/>
      <c r="BA155" s="372">
        <f t="shared" si="185"/>
        <v>0</v>
      </c>
      <c r="BB155" s="372"/>
      <c r="BC155" s="30"/>
      <c r="BD155" s="30">
        <f t="shared" si="194"/>
        <v>0</v>
      </c>
      <c r="BE155" s="30"/>
      <c r="BF155" s="73">
        <f t="shared" si="204"/>
        <v>0</v>
      </c>
      <c r="BG155" s="36" t="str">
        <f t="shared" si="162"/>
        <v xml:space="preserve"> </v>
      </c>
      <c r="BH155" s="742"/>
      <c r="BI155" s="30">
        <f t="shared" si="151"/>
        <v>0</v>
      </c>
      <c r="BJ155" s="148" t="str">
        <f t="shared" si="182"/>
        <v xml:space="preserve"> </v>
      </c>
      <c r="BL155" s="823">
        <f t="shared" si="188"/>
        <v>0</v>
      </c>
      <c r="BM155" s="823">
        <f t="shared" si="189"/>
        <v>0</v>
      </c>
      <c r="BN155" s="810"/>
      <c r="BO155" s="810"/>
      <c r="BP155" s="810"/>
      <c r="BQ155" s="810"/>
    </row>
    <row r="156" spans="1:69" ht="30.75" customHeight="1" x14ac:dyDescent="0.25">
      <c r="A156" s="609" t="s">
        <v>125</v>
      </c>
      <c r="B156" s="639" t="s">
        <v>126</v>
      </c>
      <c r="C156" s="577"/>
      <c r="D156" s="372">
        <f t="shared" si="205"/>
        <v>0</v>
      </c>
      <c r="E156" s="30">
        <f t="shared" si="206"/>
        <v>0</v>
      </c>
      <c r="F156" s="30">
        <f t="shared" si="190"/>
        <v>0</v>
      </c>
      <c r="G156" s="30">
        <f t="shared" si="207"/>
        <v>0</v>
      </c>
      <c r="H156" s="30">
        <f t="shared" si="186"/>
        <v>0</v>
      </c>
      <c r="I156" s="30" t="str">
        <f t="shared" si="187"/>
        <v xml:space="preserve"> </v>
      </c>
      <c r="J156" s="833">
        <f t="shared" si="195"/>
        <v>0</v>
      </c>
      <c r="K156" s="47">
        <f t="shared" ref="K156:K202" si="209">E156-J156</f>
        <v>0</v>
      </c>
      <c r="L156" s="178" t="str">
        <f t="shared" ref="L156:L202" si="210">IF(J156&lt;&gt;0,IF(E156/J156*100&lt;0,"&lt;0",IF(E156/J156*100&gt;200,"&gt;200",E156/J156*100))," ")</f>
        <v xml:space="preserve"> </v>
      </c>
      <c r="M156" s="380">
        <f t="shared" si="197"/>
        <v>0</v>
      </c>
      <c r="N156" s="372">
        <f t="shared" si="198"/>
        <v>0</v>
      </c>
      <c r="O156" s="30">
        <f t="shared" si="199"/>
        <v>0</v>
      </c>
      <c r="P156" s="30">
        <f t="shared" si="191"/>
        <v>0</v>
      </c>
      <c r="Q156" s="30">
        <f t="shared" si="192"/>
        <v>0</v>
      </c>
      <c r="R156" s="30">
        <f t="shared" si="200"/>
        <v>0</v>
      </c>
      <c r="S156" s="30" t="str">
        <f t="shared" si="201"/>
        <v xml:space="preserve"> </v>
      </c>
      <c r="T156" s="833">
        <f t="shared" si="172"/>
        <v>0</v>
      </c>
      <c r="U156" s="84">
        <f t="shared" si="173"/>
        <v>0</v>
      </c>
      <c r="V156" s="704" t="str">
        <f t="shared" si="174"/>
        <v xml:space="preserve"> </v>
      </c>
      <c r="W156" s="863"/>
      <c r="X156" s="394"/>
      <c r="Y156" s="30">
        <f t="shared" si="167"/>
        <v>0</v>
      </c>
      <c r="Z156" s="565"/>
      <c r="AA156" s="972"/>
      <c r="AB156" s="372">
        <f t="shared" si="193"/>
        <v>0</v>
      </c>
      <c r="AC156" s="30"/>
      <c r="AD156" s="30">
        <f t="shared" si="203"/>
        <v>0</v>
      </c>
      <c r="AE156" s="30" t="str">
        <f t="shared" si="202"/>
        <v xml:space="preserve"> </v>
      </c>
      <c r="AF156" s="910"/>
      <c r="AG156" s="30">
        <f t="shared" si="175"/>
        <v>0</v>
      </c>
      <c r="AH156" s="152" t="str">
        <f t="shared" si="184"/>
        <v xml:space="preserve"> </v>
      </c>
      <c r="AI156" s="394"/>
      <c r="AJ156" s="30"/>
      <c r="AK156" s="30"/>
      <c r="AL156" s="30">
        <f t="shared" si="176"/>
        <v>0</v>
      </c>
      <c r="AM156" s="30" t="str">
        <f t="shared" si="177"/>
        <v xml:space="preserve"> </v>
      </c>
      <c r="AN156" s="787"/>
      <c r="AO156" s="30">
        <f t="shared" si="178"/>
        <v>0</v>
      </c>
      <c r="AP156" s="206" t="str">
        <f t="shared" si="208"/>
        <v xml:space="preserve"> </v>
      </c>
      <c r="AQ156" s="151"/>
      <c r="AR156" s="372"/>
      <c r="AS156" s="30"/>
      <c r="AT156" s="30">
        <f t="shared" si="179"/>
        <v>0</v>
      </c>
      <c r="AU156" s="47" t="str">
        <f t="shared" ref="AU156:AU202" si="211">IF(AR156&lt;&gt;0,IF(AS156/AR156*100&lt;0,"&lt;0",IF(AS156/AR156*100&gt;200,"&gt;200",AS156/AR156*100))," ")</f>
        <v xml:space="preserve"> </v>
      </c>
      <c r="AV156" s="742"/>
      <c r="AW156" s="30">
        <f t="shared" si="180"/>
        <v>0</v>
      </c>
      <c r="AX156" s="484" t="str">
        <f t="shared" ref="AX156:AX202" si="212">IF(AV156&lt;&gt;0,IF(AS156/AV156*100&lt;0,"&lt;0",IF(AS156/AV156*100&gt;200,"&gt;200",AS156/AV156*100))," ")</f>
        <v xml:space="preserve"> </v>
      </c>
      <c r="AY156" s="552"/>
      <c r="AZ156" s="380"/>
      <c r="BA156" s="380">
        <f t="shared" si="185"/>
        <v>0</v>
      </c>
      <c r="BB156" s="380"/>
      <c r="BC156" s="49"/>
      <c r="BD156" s="49">
        <f t="shared" si="194"/>
        <v>0</v>
      </c>
      <c r="BE156" s="49"/>
      <c r="BF156" s="71">
        <f t="shared" si="204"/>
        <v>0</v>
      </c>
      <c r="BG156" s="36" t="str">
        <f t="shared" si="162"/>
        <v xml:space="preserve"> </v>
      </c>
      <c r="BH156" s="742"/>
      <c r="BI156" s="30">
        <f t="shared" si="151"/>
        <v>0</v>
      </c>
      <c r="BJ156" s="148" t="str">
        <f t="shared" si="182"/>
        <v xml:space="preserve"> </v>
      </c>
      <c r="BL156" s="823">
        <f t="shared" si="188"/>
        <v>0</v>
      </c>
      <c r="BM156" s="823">
        <f t="shared" si="189"/>
        <v>0</v>
      </c>
      <c r="BN156" s="810"/>
      <c r="BO156" s="810"/>
      <c r="BP156" s="810"/>
      <c r="BQ156" s="813"/>
    </row>
    <row r="157" spans="1:69" s="8" customFormat="1" ht="32.25" customHeight="1" x14ac:dyDescent="0.25">
      <c r="A157" s="647" t="s">
        <v>130</v>
      </c>
      <c r="B157" s="649" t="s">
        <v>128</v>
      </c>
      <c r="C157" s="380">
        <f>M157+AY157</f>
        <v>-1789.3000000000002</v>
      </c>
      <c r="D157" s="380">
        <f t="shared" si="205"/>
        <v>-1789.2</v>
      </c>
      <c r="E157" s="49">
        <f t="shared" si="206"/>
        <v>-567.30000000000007</v>
      </c>
      <c r="F157" s="49">
        <f t="shared" si="190"/>
        <v>166.9</v>
      </c>
      <c r="G157" s="49">
        <f t="shared" si="207"/>
        <v>-734.2</v>
      </c>
      <c r="H157" s="49">
        <f t="shared" si="186"/>
        <v>1221.9000000000001</v>
      </c>
      <c r="I157" s="49">
        <f t="shared" si="187"/>
        <v>31.706908115358821</v>
      </c>
      <c r="J157" s="842">
        <f t="shared" si="195"/>
        <v>-222.89999999999998</v>
      </c>
      <c r="K157" s="70">
        <f t="shared" si="209"/>
        <v>-344.40000000000009</v>
      </c>
      <c r="L157" s="181" t="str">
        <f t="shared" si="210"/>
        <v>&gt;200</v>
      </c>
      <c r="M157" s="380">
        <f t="shared" si="197"/>
        <v>-1808.1000000000001</v>
      </c>
      <c r="N157" s="380">
        <f t="shared" si="198"/>
        <v>-1808.1000000000001</v>
      </c>
      <c r="O157" s="49">
        <f t="shared" si="199"/>
        <v>-569.70000000000005</v>
      </c>
      <c r="P157" s="49">
        <f t="shared" si="191"/>
        <v>164.5</v>
      </c>
      <c r="Q157" s="49">
        <f t="shared" si="192"/>
        <v>-734.2</v>
      </c>
      <c r="R157" s="49">
        <f t="shared" si="200"/>
        <v>1238.4000000000001</v>
      </c>
      <c r="S157" s="49">
        <f t="shared" si="201"/>
        <v>31.508213041314086</v>
      </c>
      <c r="T157" s="842">
        <f t="shared" si="172"/>
        <v>-225.2</v>
      </c>
      <c r="U157" s="93">
        <f t="shared" si="173"/>
        <v>-344.50000000000006</v>
      </c>
      <c r="V157" s="706" t="str">
        <f t="shared" si="174"/>
        <v>&gt;200</v>
      </c>
      <c r="W157" s="872">
        <f>W158+W159</f>
        <v>-1808.1000000000001</v>
      </c>
      <c r="X157" s="462">
        <f>X158+X159</f>
        <v>-1808.1000000000001</v>
      </c>
      <c r="Y157" s="49">
        <f t="shared" si="167"/>
        <v>426.70000000000005</v>
      </c>
      <c r="Z157" s="951">
        <f>Z158+Z159</f>
        <v>-2234.8000000000002</v>
      </c>
      <c r="AA157" s="993">
        <f>AA158+AA159</f>
        <v>-569.70000000000005</v>
      </c>
      <c r="AB157" s="380">
        <f t="shared" si="193"/>
        <v>164.5</v>
      </c>
      <c r="AC157" s="49">
        <f>AC158+AC159</f>
        <v>-734.2</v>
      </c>
      <c r="AD157" s="49">
        <f t="shared" si="203"/>
        <v>1238.4000000000001</v>
      </c>
      <c r="AE157" s="49">
        <f t="shared" si="202"/>
        <v>31.508213041314086</v>
      </c>
      <c r="AF157" s="925">
        <f>AF158+AF159</f>
        <v>-225.2</v>
      </c>
      <c r="AG157" s="49">
        <f t="shared" si="175"/>
        <v>-344.50000000000006</v>
      </c>
      <c r="AH157" s="160" t="str">
        <f t="shared" si="184"/>
        <v>&gt;200</v>
      </c>
      <c r="AI157" s="46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97"/>
      <c r="AO157" s="49">
        <f t="shared" si="178"/>
        <v>0</v>
      </c>
      <c r="AP157" s="206" t="str">
        <f t="shared" si="208"/>
        <v xml:space="preserve"> </v>
      </c>
      <c r="AQ157" s="175"/>
      <c r="AR157" s="380"/>
      <c r="AS157" s="49">
        <f>AS158+AS159</f>
        <v>0</v>
      </c>
      <c r="AT157" s="49">
        <f t="shared" si="179"/>
        <v>0</v>
      </c>
      <c r="AU157" s="70" t="str">
        <f t="shared" si="211"/>
        <v xml:space="preserve"> </v>
      </c>
      <c r="AV157" s="748"/>
      <c r="AW157" s="49">
        <f t="shared" si="180"/>
        <v>0</v>
      </c>
      <c r="AX157" s="501" t="str">
        <f t="shared" si="212"/>
        <v xml:space="preserve"> </v>
      </c>
      <c r="AY157" s="175">
        <f>AY158+AY159</f>
        <v>18.8</v>
      </c>
      <c r="AZ157" s="380">
        <f>AZ158+AZ159</f>
        <v>18.899999999999999</v>
      </c>
      <c r="BA157" s="380">
        <f t="shared" si="185"/>
        <v>18.899999999999999</v>
      </c>
      <c r="BB157" s="380">
        <f>BB158+BB159</f>
        <v>0</v>
      </c>
      <c r="BC157" s="49">
        <f>BC158+BC159</f>
        <v>2.4</v>
      </c>
      <c r="BD157" s="49">
        <f t="shared" si="194"/>
        <v>2.4</v>
      </c>
      <c r="BE157" s="49">
        <f>BE158+BE159</f>
        <v>0</v>
      </c>
      <c r="BF157" s="135">
        <f t="shared" si="204"/>
        <v>-16.5</v>
      </c>
      <c r="BG157" s="49">
        <f t="shared" si="162"/>
        <v>12.698412698412698</v>
      </c>
      <c r="BH157" s="748">
        <f>BH158+BH159</f>
        <v>2.2999999999999998</v>
      </c>
      <c r="BI157" s="49">
        <f t="shared" si="151"/>
        <v>0.10000000000000009</v>
      </c>
      <c r="BJ157" s="148">
        <f t="shared" si="182"/>
        <v>104.34782608695652</v>
      </c>
      <c r="BK157" s="2"/>
      <c r="BL157" s="823">
        <f t="shared" si="188"/>
        <v>2.5999999999999996</v>
      </c>
      <c r="BM157" s="823">
        <f t="shared" si="189"/>
        <v>2.5999999999999996</v>
      </c>
      <c r="BN157" s="813">
        <v>2.5999999999999996</v>
      </c>
      <c r="BO157" s="813"/>
      <c r="BP157" s="813"/>
      <c r="BQ157" s="810">
        <v>0</v>
      </c>
    </row>
    <row r="158" spans="1:69" ht="20.25" customHeight="1" x14ac:dyDescent="0.25">
      <c r="A158" s="609" t="s">
        <v>127</v>
      </c>
      <c r="B158" s="639" t="s">
        <v>129</v>
      </c>
      <c r="C158" s="372">
        <f>M158+AY158</f>
        <v>-1010.6000000000001</v>
      </c>
      <c r="D158" s="372">
        <f t="shared" si="205"/>
        <v>-1010.5000000000001</v>
      </c>
      <c r="E158" s="30">
        <f t="shared" si="206"/>
        <v>35.699999999999996</v>
      </c>
      <c r="F158" s="30">
        <f t="shared" si="190"/>
        <v>56.4</v>
      </c>
      <c r="G158" s="30">
        <f t="shared" si="207"/>
        <v>-20.7</v>
      </c>
      <c r="H158" s="30">
        <f t="shared" si="186"/>
        <v>1046.2</v>
      </c>
      <c r="I158" s="30" t="str">
        <f t="shared" si="187"/>
        <v>&lt;0</v>
      </c>
      <c r="J158" s="833">
        <f t="shared" si="195"/>
        <v>3.8</v>
      </c>
      <c r="K158" s="47">
        <f t="shared" si="209"/>
        <v>31.899999999999995</v>
      </c>
      <c r="L158" s="178" t="str">
        <f t="shared" si="210"/>
        <v>&gt;200</v>
      </c>
      <c r="M158" s="372">
        <f t="shared" si="197"/>
        <v>-1029.4000000000001</v>
      </c>
      <c r="N158" s="372">
        <f t="shared" si="198"/>
        <v>-1029.4000000000001</v>
      </c>
      <c r="O158" s="30">
        <f t="shared" si="199"/>
        <v>33.299999999999997</v>
      </c>
      <c r="P158" s="30">
        <f t="shared" si="191"/>
        <v>54</v>
      </c>
      <c r="Q158" s="30">
        <f t="shared" si="192"/>
        <v>-20.7</v>
      </c>
      <c r="R158" s="30">
        <f t="shared" si="200"/>
        <v>1062.7</v>
      </c>
      <c r="S158" s="30" t="str">
        <f t="shared" si="201"/>
        <v>&lt;0</v>
      </c>
      <c r="T158" s="833">
        <f t="shared" si="172"/>
        <v>1.5</v>
      </c>
      <c r="U158" s="84">
        <f t="shared" si="173"/>
        <v>31.799999999999997</v>
      </c>
      <c r="V158" s="704" t="str">
        <f t="shared" si="174"/>
        <v>&gt;200</v>
      </c>
      <c r="W158" s="863">
        <v>-1029.4000000000001</v>
      </c>
      <c r="X158" s="394">
        <v>-1029.4000000000001</v>
      </c>
      <c r="Y158" s="30">
        <f t="shared" si="167"/>
        <v>183</v>
      </c>
      <c r="Z158" s="565">
        <v>-1212.4000000000001</v>
      </c>
      <c r="AA158" s="974">
        <v>33.299999999999997</v>
      </c>
      <c r="AB158" s="372">
        <f t="shared" si="193"/>
        <v>54</v>
      </c>
      <c r="AC158" s="30">
        <v>-20.7</v>
      </c>
      <c r="AD158" s="36">
        <f t="shared" si="203"/>
        <v>1062.7</v>
      </c>
      <c r="AE158" s="30" t="str">
        <f t="shared" si="202"/>
        <v>&lt;0</v>
      </c>
      <c r="AF158" s="912">
        <v>1.5</v>
      </c>
      <c r="AG158" s="56">
        <f t="shared" si="175"/>
        <v>31.799999999999997</v>
      </c>
      <c r="AH158" s="206" t="str">
        <f t="shared" si="184"/>
        <v>&gt;200</v>
      </c>
      <c r="AI158" s="515"/>
      <c r="AJ158" s="56"/>
      <c r="AK158" s="56"/>
      <c r="AL158" s="56">
        <f t="shared" si="176"/>
        <v>0</v>
      </c>
      <c r="AM158" s="56" t="str">
        <f t="shared" si="177"/>
        <v xml:space="preserve"> </v>
      </c>
      <c r="AN158" s="800"/>
      <c r="AO158" s="56">
        <f t="shared" si="178"/>
        <v>0</v>
      </c>
      <c r="AP158" s="206" t="str">
        <f t="shared" si="208"/>
        <v xml:space="preserve"> </v>
      </c>
      <c r="AQ158" s="179"/>
      <c r="AR158" s="382"/>
      <c r="AS158" s="56"/>
      <c r="AT158" s="56">
        <f t="shared" si="179"/>
        <v>0</v>
      </c>
      <c r="AU158" s="47" t="str">
        <f t="shared" si="211"/>
        <v xml:space="preserve"> </v>
      </c>
      <c r="AV158" s="751"/>
      <c r="AW158" s="56">
        <f t="shared" si="180"/>
        <v>0</v>
      </c>
      <c r="AX158" s="484" t="str">
        <f t="shared" si="212"/>
        <v xml:space="preserve"> </v>
      </c>
      <c r="AY158" s="552">
        <v>18.8</v>
      </c>
      <c r="AZ158" s="372">
        <v>18.899999999999999</v>
      </c>
      <c r="BA158" s="372">
        <f t="shared" si="185"/>
        <v>18.899999999999999</v>
      </c>
      <c r="BB158" s="372"/>
      <c r="BC158" s="30">
        <v>2.4</v>
      </c>
      <c r="BD158" s="30">
        <f t="shared" si="194"/>
        <v>2.4</v>
      </c>
      <c r="BE158" s="30"/>
      <c r="BF158" s="73">
        <f t="shared" si="204"/>
        <v>-16.5</v>
      </c>
      <c r="BG158" s="30">
        <f t="shared" si="162"/>
        <v>12.698412698412698</v>
      </c>
      <c r="BH158" s="748">
        <v>2.2999999999999998</v>
      </c>
      <c r="BI158" s="49">
        <f t="shared" si="151"/>
        <v>0.10000000000000009</v>
      </c>
      <c r="BJ158" s="148">
        <f t="shared" si="182"/>
        <v>104.34782608695652</v>
      </c>
      <c r="BL158" s="823">
        <f t="shared" si="188"/>
        <v>-0.8</v>
      </c>
      <c r="BM158" s="823">
        <f t="shared" si="189"/>
        <v>-0.8</v>
      </c>
      <c r="BN158" s="810">
        <v>-0.8</v>
      </c>
      <c r="BO158" s="810"/>
      <c r="BP158" s="810"/>
      <c r="BQ158" s="810"/>
    </row>
    <row r="159" spans="1:69" ht="18.75" customHeight="1" x14ac:dyDescent="0.25">
      <c r="A159" s="609" t="s">
        <v>131</v>
      </c>
      <c r="B159" s="639" t="s">
        <v>132</v>
      </c>
      <c r="C159" s="372">
        <f>M159+AY159</f>
        <v>-778.7</v>
      </c>
      <c r="D159" s="372">
        <f t="shared" si="205"/>
        <v>-778.7</v>
      </c>
      <c r="E159" s="30">
        <f t="shared" si="206"/>
        <v>-603</v>
      </c>
      <c r="F159" s="30">
        <f t="shared" si="190"/>
        <v>110.5</v>
      </c>
      <c r="G159" s="30">
        <f t="shared" si="207"/>
        <v>-713.5</v>
      </c>
      <c r="H159" s="30">
        <f t="shared" si="186"/>
        <v>175.70000000000005</v>
      </c>
      <c r="I159" s="30">
        <f t="shared" si="187"/>
        <v>77.436753563631683</v>
      </c>
      <c r="J159" s="833">
        <f t="shared" si="195"/>
        <v>-226.7</v>
      </c>
      <c r="K159" s="47">
        <f t="shared" si="209"/>
        <v>-376.3</v>
      </c>
      <c r="L159" s="178" t="str">
        <f t="shared" si="210"/>
        <v>&gt;200</v>
      </c>
      <c r="M159" s="372">
        <f t="shared" si="197"/>
        <v>-778.7</v>
      </c>
      <c r="N159" s="372">
        <f t="shared" si="198"/>
        <v>-778.7</v>
      </c>
      <c r="O159" s="30">
        <f t="shared" si="199"/>
        <v>-603</v>
      </c>
      <c r="P159" s="30">
        <f t="shared" si="191"/>
        <v>110.5</v>
      </c>
      <c r="Q159" s="30">
        <f t="shared" si="192"/>
        <v>-713.5</v>
      </c>
      <c r="R159" s="30">
        <f t="shared" si="200"/>
        <v>175.70000000000005</v>
      </c>
      <c r="S159" s="30">
        <f t="shared" si="201"/>
        <v>77.436753563631683</v>
      </c>
      <c r="T159" s="833">
        <f t="shared" si="172"/>
        <v>-226.7</v>
      </c>
      <c r="U159" s="84">
        <f t="shared" si="173"/>
        <v>-376.3</v>
      </c>
      <c r="V159" s="704" t="str">
        <f t="shared" si="174"/>
        <v>&gt;200</v>
      </c>
      <c r="W159" s="863">
        <v>-778.7</v>
      </c>
      <c r="X159" s="394">
        <v>-778.7</v>
      </c>
      <c r="Y159" s="30">
        <f t="shared" si="167"/>
        <v>243.69999999999993</v>
      </c>
      <c r="Z159" s="565">
        <v>-1022.4</v>
      </c>
      <c r="AA159" s="972">
        <v>-603</v>
      </c>
      <c r="AB159" s="372">
        <f t="shared" si="193"/>
        <v>110.5</v>
      </c>
      <c r="AC159" s="30">
        <v>-713.5</v>
      </c>
      <c r="AD159" s="30">
        <f t="shared" si="203"/>
        <v>175.70000000000005</v>
      </c>
      <c r="AE159" s="30">
        <f t="shared" si="202"/>
        <v>77.436753563631683</v>
      </c>
      <c r="AF159" s="910">
        <v>-226.7</v>
      </c>
      <c r="AG159" s="30">
        <f t="shared" si="175"/>
        <v>-376.3</v>
      </c>
      <c r="AH159" s="152" t="str">
        <f t="shared" si="184"/>
        <v>&gt;200</v>
      </c>
      <c r="AI159" s="394"/>
      <c r="AJ159" s="30"/>
      <c r="AK159" s="30"/>
      <c r="AL159" s="30">
        <f t="shared" si="176"/>
        <v>0</v>
      </c>
      <c r="AM159" s="30" t="str">
        <f t="shared" si="177"/>
        <v xml:space="preserve"> </v>
      </c>
      <c r="AN159" s="787"/>
      <c r="AO159" s="30">
        <f t="shared" si="178"/>
        <v>0</v>
      </c>
      <c r="AP159" s="206" t="str">
        <f t="shared" si="208"/>
        <v xml:space="preserve"> </v>
      </c>
      <c r="AQ159" s="151"/>
      <c r="AR159" s="372"/>
      <c r="AS159" s="30"/>
      <c r="AT159" s="30">
        <f t="shared" si="179"/>
        <v>0</v>
      </c>
      <c r="AU159" s="47" t="str">
        <f t="shared" si="211"/>
        <v xml:space="preserve"> </v>
      </c>
      <c r="AV159" s="742"/>
      <c r="AW159" s="30">
        <f t="shared" si="180"/>
        <v>0</v>
      </c>
      <c r="AX159" s="484" t="str">
        <f t="shared" si="212"/>
        <v xml:space="preserve"> </v>
      </c>
      <c r="AY159" s="552"/>
      <c r="AZ159" s="379"/>
      <c r="BA159" s="379">
        <f t="shared" si="185"/>
        <v>0</v>
      </c>
      <c r="BB159" s="379"/>
      <c r="BC159" s="36"/>
      <c r="BD159" s="36">
        <f t="shared" si="194"/>
        <v>0</v>
      </c>
      <c r="BE159" s="36"/>
      <c r="BF159" s="73">
        <f t="shared" si="204"/>
        <v>0</v>
      </c>
      <c r="BG159" s="36" t="str">
        <f t="shared" si="162"/>
        <v xml:space="preserve"> </v>
      </c>
      <c r="BH159" s="742"/>
      <c r="BI159" s="30">
        <f t="shared" si="151"/>
        <v>0</v>
      </c>
      <c r="BJ159" s="148" t="str">
        <f t="shared" si="182"/>
        <v xml:space="preserve"> </v>
      </c>
      <c r="BL159" s="823">
        <f t="shared" si="188"/>
        <v>3.4</v>
      </c>
      <c r="BM159" s="823">
        <f t="shared" si="189"/>
        <v>3.4</v>
      </c>
      <c r="BN159" s="810">
        <v>3.4</v>
      </c>
      <c r="BO159" s="810"/>
      <c r="BP159" s="810"/>
      <c r="BQ159" s="813"/>
    </row>
    <row r="160" spans="1:69" s="8" customFormat="1" ht="18" customHeight="1" x14ac:dyDescent="0.25">
      <c r="A160" s="637" t="s">
        <v>134</v>
      </c>
      <c r="B160" s="638" t="s">
        <v>135</v>
      </c>
      <c r="C160" s="380">
        <f>M160+AY160</f>
        <v>0</v>
      </c>
      <c r="D160" s="380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40">
        <f t="shared" si="195"/>
        <v>0</v>
      </c>
      <c r="K160" s="67">
        <f t="shared" si="209"/>
        <v>0</v>
      </c>
      <c r="L160" s="177" t="str">
        <f t="shared" si="210"/>
        <v xml:space="preserve"> </v>
      </c>
      <c r="M160" s="380">
        <f t="shared" si="197"/>
        <v>0</v>
      </c>
      <c r="N160" s="380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40">
        <f t="shared" si="172"/>
        <v>0</v>
      </c>
      <c r="U160" s="91">
        <f t="shared" si="173"/>
        <v>0</v>
      </c>
      <c r="V160" s="703" t="str">
        <f t="shared" si="174"/>
        <v xml:space="preserve"> </v>
      </c>
      <c r="W160" s="872">
        <f>W161+W162+W163+W164</f>
        <v>0</v>
      </c>
      <c r="X160" s="462">
        <f>X161+X162+X163+X164</f>
        <v>0</v>
      </c>
      <c r="Y160" s="30">
        <f t="shared" si="167"/>
        <v>0</v>
      </c>
      <c r="Z160" s="951">
        <f>Z161+Z162+Z163+Z164</f>
        <v>0</v>
      </c>
      <c r="AA160" s="981"/>
      <c r="AB160" s="380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916">
        <f>AF161+AF162+AF163+AF164</f>
        <v>0</v>
      </c>
      <c r="AG160" s="49">
        <f t="shared" si="175"/>
        <v>0</v>
      </c>
      <c r="AH160" s="160" t="str">
        <f t="shared" si="184"/>
        <v xml:space="preserve"> </v>
      </c>
      <c r="AI160" s="46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97"/>
      <c r="AO160" s="49">
        <f t="shared" si="178"/>
        <v>0</v>
      </c>
      <c r="AP160" s="206" t="str">
        <f t="shared" si="208"/>
        <v xml:space="preserve"> </v>
      </c>
      <c r="AQ160" s="175"/>
      <c r="AR160" s="380"/>
      <c r="AS160" s="49">
        <f>AS161+AS162+AS163+AS164</f>
        <v>0</v>
      </c>
      <c r="AT160" s="49">
        <f t="shared" si="179"/>
        <v>0</v>
      </c>
      <c r="AU160" s="67" t="str">
        <f t="shared" si="211"/>
        <v xml:space="preserve"> </v>
      </c>
      <c r="AV160" s="748"/>
      <c r="AW160" s="49">
        <f t="shared" si="180"/>
        <v>0</v>
      </c>
      <c r="AX160" s="498" t="str">
        <f t="shared" si="212"/>
        <v xml:space="preserve"> </v>
      </c>
      <c r="AY160" s="549"/>
      <c r="AZ160" s="380">
        <f>AZ161+AZ162+AZ163+AZ164</f>
        <v>0</v>
      </c>
      <c r="BA160" s="380">
        <f t="shared" si="185"/>
        <v>0</v>
      </c>
      <c r="BB160" s="380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35">
        <f t="shared" si="204"/>
        <v>0</v>
      </c>
      <c r="BG160" s="56" t="str">
        <f t="shared" si="162"/>
        <v xml:space="preserve"> </v>
      </c>
      <c r="BH160" s="748">
        <f>BH161+BH162+BH163+BH164</f>
        <v>0</v>
      </c>
      <c r="BI160" s="49">
        <f t="shared" si="151"/>
        <v>0</v>
      </c>
      <c r="BJ160" s="148" t="str">
        <f t="shared" si="182"/>
        <v xml:space="preserve"> </v>
      </c>
      <c r="BK160" s="2"/>
      <c r="BL160" s="823">
        <f t="shared" si="188"/>
        <v>0</v>
      </c>
      <c r="BM160" s="823">
        <f t="shared" si="189"/>
        <v>0</v>
      </c>
      <c r="BN160" s="810">
        <v>0</v>
      </c>
      <c r="BO160" s="810"/>
      <c r="BP160" s="810"/>
      <c r="BQ160" s="810">
        <v>0</v>
      </c>
    </row>
    <row r="161" spans="1:69" ht="21" customHeight="1" x14ac:dyDescent="0.25">
      <c r="A161" s="609" t="s">
        <v>133</v>
      </c>
      <c r="B161" s="639" t="s">
        <v>136</v>
      </c>
      <c r="C161" s="577"/>
      <c r="D161" s="372">
        <f t="shared" si="205"/>
        <v>0</v>
      </c>
      <c r="E161" s="30">
        <f t="shared" si="206"/>
        <v>0</v>
      </c>
      <c r="F161" s="30">
        <f t="shared" si="190"/>
        <v>0</v>
      </c>
      <c r="G161" s="30">
        <f t="shared" si="207"/>
        <v>0</v>
      </c>
      <c r="H161" s="30">
        <f t="shared" si="186"/>
        <v>0</v>
      </c>
      <c r="I161" s="30" t="str">
        <f t="shared" si="187"/>
        <v xml:space="preserve"> </v>
      </c>
      <c r="J161" s="833">
        <f t="shared" si="195"/>
        <v>0</v>
      </c>
      <c r="K161" s="47">
        <f t="shared" si="209"/>
        <v>0</v>
      </c>
      <c r="L161" s="178" t="str">
        <f t="shared" si="210"/>
        <v xml:space="preserve"> </v>
      </c>
      <c r="M161" s="380">
        <f t="shared" si="197"/>
        <v>0</v>
      </c>
      <c r="N161" s="372">
        <f t="shared" si="198"/>
        <v>0</v>
      </c>
      <c r="O161" s="30">
        <f t="shared" si="199"/>
        <v>0</v>
      </c>
      <c r="P161" s="30">
        <f t="shared" si="191"/>
        <v>0</v>
      </c>
      <c r="Q161" s="30">
        <f t="shared" si="192"/>
        <v>0</v>
      </c>
      <c r="R161" s="30">
        <f t="shared" si="200"/>
        <v>0</v>
      </c>
      <c r="S161" s="30" t="str">
        <f t="shared" si="201"/>
        <v xml:space="preserve"> </v>
      </c>
      <c r="T161" s="833">
        <f t="shared" si="172"/>
        <v>0</v>
      </c>
      <c r="U161" s="84">
        <f t="shared" si="173"/>
        <v>0</v>
      </c>
      <c r="V161" s="704" t="str">
        <f t="shared" si="174"/>
        <v xml:space="preserve"> </v>
      </c>
      <c r="W161" s="863"/>
      <c r="X161" s="394"/>
      <c r="Y161" s="30">
        <f t="shared" si="167"/>
        <v>0</v>
      </c>
      <c r="Z161" s="565"/>
      <c r="AA161" s="972"/>
      <c r="AB161" s="372">
        <f t="shared" si="193"/>
        <v>0</v>
      </c>
      <c r="AC161" s="30"/>
      <c r="AD161" s="30">
        <f t="shared" si="203"/>
        <v>0</v>
      </c>
      <c r="AE161" s="30" t="str">
        <f t="shared" si="202"/>
        <v xml:space="preserve"> </v>
      </c>
      <c r="AF161" s="910"/>
      <c r="AG161" s="30">
        <f t="shared" si="175"/>
        <v>0</v>
      </c>
      <c r="AH161" s="152" t="str">
        <f t="shared" si="184"/>
        <v xml:space="preserve"> </v>
      </c>
      <c r="AI161" s="394"/>
      <c r="AJ161" s="30"/>
      <c r="AK161" s="30"/>
      <c r="AL161" s="30">
        <f t="shared" si="176"/>
        <v>0</v>
      </c>
      <c r="AM161" s="30" t="str">
        <f t="shared" si="177"/>
        <v xml:space="preserve"> </v>
      </c>
      <c r="AN161" s="787"/>
      <c r="AO161" s="30">
        <f t="shared" si="178"/>
        <v>0</v>
      </c>
      <c r="AP161" s="206" t="str">
        <f t="shared" si="208"/>
        <v xml:space="preserve"> </v>
      </c>
      <c r="AQ161" s="151"/>
      <c r="AR161" s="372"/>
      <c r="AS161" s="30"/>
      <c r="AT161" s="30">
        <f t="shared" si="179"/>
        <v>0</v>
      </c>
      <c r="AU161" s="47" t="str">
        <f t="shared" si="211"/>
        <v xml:space="preserve"> </v>
      </c>
      <c r="AV161" s="742"/>
      <c r="AW161" s="30">
        <f t="shared" si="180"/>
        <v>0</v>
      </c>
      <c r="AX161" s="484" t="str">
        <f t="shared" si="212"/>
        <v xml:space="preserve"> </v>
      </c>
      <c r="AY161" s="552"/>
      <c r="AZ161" s="372"/>
      <c r="BA161" s="372">
        <f t="shared" si="185"/>
        <v>0</v>
      </c>
      <c r="BB161" s="372"/>
      <c r="BC161" s="30"/>
      <c r="BD161" s="30">
        <f t="shared" si="194"/>
        <v>0</v>
      </c>
      <c r="BE161" s="30"/>
      <c r="BF161" s="141">
        <f t="shared" si="204"/>
        <v>0</v>
      </c>
      <c r="BG161" s="36" t="str">
        <f t="shared" si="162"/>
        <v xml:space="preserve"> </v>
      </c>
      <c r="BH161" s="742"/>
      <c r="BI161" s="30">
        <f t="shared" si="151"/>
        <v>0</v>
      </c>
      <c r="BJ161" s="148" t="str">
        <f t="shared" si="182"/>
        <v xml:space="preserve"> </v>
      </c>
      <c r="BL161" s="823">
        <f t="shared" si="188"/>
        <v>0</v>
      </c>
      <c r="BM161" s="823">
        <f t="shared" si="189"/>
        <v>0</v>
      </c>
      <c r="BN161" s="813"/>
      <c r="BO161" s="813"/>
      <c r="BP161" s="813"/>
      <c r="BQ161" s="810"/>
    </row>
    <row r="162" spans="1:69" s="17" customFormat="1" ht="22.5" customHeight="1" x14ac:dyDescent="0.25">
      <c r="A162" s="609" t="s">
        <v>137</v>
      </c>
      <c r="B162" s="639" t="s">
        <v>138</v>
      </c>
      <c r="C162" s="372">
        <f>M162+AY162</f>
        <v>0</v>
      </c>
      <c r="D162" s="372">
        <f t="shared" si="205"/>
        <v>0</v>
      </c>
      <c r="E162" s="30">
        <f t="shared" si="206"/>
        <v>0</v>
      </c>
      <c r="F162" s="30">
        <f t="shared" si="190"/>
        <v>0</v>
      </c>
      <c r="G162" s="30">
        <f t="shared" si="207"/>
        <v>0</v>
      </c>
      <c r="H162" s="30">
        <f t="shared" si="186"/>
        <v>0</v>
      </c>
      <c r="I162" s="30" t="str">
        <f t="shared" si="187"/>
        <v xml:space="preserve"> </v>
      </c>
      <c r="J162" s="833">
        <f t="shared" si="195"/>
        <v>0</v>
      </c>
      <c r="K162" s="47">
        <f t="shared" si="209"/>
        <v>0</v>
      </c>
      <c r="L162" s="178" t="str">
        <f t="shared" si="210"/>
        <v xml:space="preserve"> </v>
      </c>
      <c r="M162" s="372">
        <f t="shared" si="197"/>
        <v>0</v>
      </c>
      <c r="N162" s="372">
        <f t="shared" si="198"/>
        <v>0</v>
      </c>
      <c r="O162" s="30">
        <f t="shared" si="199"/>
        <v>0</v>
      </c>
      <c r="P162" s="30">
        <f t="shared" si="191"/>
        <v>0</v>
      </c>
      <c r="Q162" s="30">
        <f t="shared" si="192"/>
        <v>0</v>
      </c>
      <c r="R162" s="30">
        <f t="shared" si="200"/>
        <v>0</v>
      </c>
      <c r="S162" s="30" t="str">
        <f t="shared" si="201"/>
        <v xml:space="preserve"> </v>
      </c>
      <c r="T162" s="833">
        <f t="shared" si="172"/>
        <v>0</v>
      </c>
      <c r="U162" s="84">
        <f t="shared" si="173"/>
        <v>0</v>
      </c>
      <c r="V162" s="704" t="str">
        <f t="shared" si="174"/>
        <v xml:space="preserve"> </v>
      </c>
      <c r="W162" s="863"/>
      <c r="X162" s="394"/>
      <c r="Y162" s="30">
        <f t="shared" si="167"/>
        <v>0</v>
      </c>
      <c r="Z162" s="565"/>
      <c r="AA162" s="972"/>
      <c r="AB162" s="372">
        <f t="shared" si="193"/>
        <v>0</v>
      </c>
      <c r="AC162" s="30"/>
      <c r="AD162" s="30">
        <f t="shared" si="203"/>
        <v>0</v>
      </c>
      <c r="AE162" s="30" t="str">
        <f t="shared" si="202"/>
        <v xml:space="preserve"> </v>
      </c>
      <c r="AF162" s="910"/>
      <c r="AG162" s="56">
        <f t="shared" si="175"/>
        <v>0</v>
      </c>
      <c r="AH162" s="206" t="str">
        <f t="shared" si="184"/>
        <v xml:space="preserve"> </v>
      </c>
      <c r="AI162" s="515"/>
      <c r="AJ162" s="56"/>
      <c r="AK162" s="56"/>
      <c r="AL162" s="56">
        <f t="shared" si="176"/>
        <v>0</v>
      </c>
      <c r="AM162" s="56" t="str">
        <f t="shared" si="177"/>
        <v xml:space="preserve"> </v>
      </c>
      <c r="AN162" s="800"/>
      <c r="AO162" s="56">
        <f t="shared" si="178"/>
        <v>0</v>
      </c>
      <c r="AP162" s="206" t="str">
        <f t="shared" si="208"/>
        <v xml:space="preserve"> </v>
      </c>
      <c r="AQ162" s="179"/>
      <c r="AR162" s="382"/>
      <c r="AS162" s="56"/>
      <c r="AT162" s="56">
        <f t="shared" si="179"/>
        <v>0</v>
      </c>
      <c r="AU162" s="47" t="str">
        <f t="shared" si="211"/>
        <v xml:space="preserve"> </v>
      </c>
      <c r="AV162" s="751"/>
      <c r="AW162" s="56">
        <f t="shared" si="180"/>
        <v>0</v>
      </c>
      <c r="AX162" s="484" t="str">
        <f t="shared" si="212"/>
        <v xml:space="preserve"> </v>
      </c>
      <c r="AY162" s="552"/>
      <c r="AZ162" s="372"/>
      <c r="BA162" s="372">
        <f t="shared" si="185"/>
        <v>0</v>
      </c>
      <c r="BB162" s="372"/>
      <c r="BC162" s="30"/>
      <c r="BD162" s="30">
        <f t="shared" si="194"/>
        <v>0</v>
      </c>
      <c r="BE162" s="30"/>
      <c r="BF162" s="73">
        <f t="shared" si="204"/>
        <v>0</v>
      </c>
      <c r="BG162" s="36" t="str">
        <f t="shared" si="162"/>
        <v xml:space="preserve"> </v>
      </c>
      <c r="BH162" s="751"/>
      <c r="BI162" s="56">
        <f t="shared" si="151"/>
        <v>0</v>
      </c>
      <c r="BJ162" s="148" t="str">
        <f t="shared" si="182"/>
        <v xml:space="preserve"> </v>
      </c>
      <c r="BK162" s="2"/>
      <c r="BL162" s="823">
        <f t="shared" si="188"/>
        <v>0</v>
      </c>
      <c r="BM162" s="823">
        <f t="shared" si="189"/>
        <v>0</v>
      </c>
      <c r="BN162" s="810"/>
      <c r="BO162" s="810"/>
      <c r="BP162" s="810"/>
      <c r="BQ162" s="810"/>
    </row>
    <row r="163" spans="1:69" ht="22.5" customHeight="1" x14ac:dyDescent="0.25">
      <c r="A163" s="609" t="s">
        <v>140</v>
      </c>
      <c r="B163" s="639" t="s">
        <v>139</v>
      </c>
      <c r="C163" s="577"/>
      <c r="D163" s="372">
        <f t="shared" si="205"/>
        <v>0</v>
      </c>
      <c r="E163" s="30">
        <f t="shared" si="206"/>
        <v>0</v>
      </c>
      <c r="F163" s="30">
        <f t="shared" si="190"/>
        <v>0</v>
      </c>
      <c r="G163" s="30">
        <f t="shared" si="207"/>
        <v>0</v>
      </c>
      <c r="H163" s="30">
        <f t="shared" si="186"/>
        <v>0</v>
      </c>
      <c r="I163" s="30" t="str">
        <f t="shared" si="187"/>
        <v xml:space="preserve"> </v>
      </c>
      <c r="J163" s="833">
        <f t="shared" si="195"/>
        <v>0</v>
      </c>
      <c r="K163" s="47">
        <f t="shared" si="209"/>
        <v>0</v>
      </c>
      <c r="L163" s="178" t="str">
        <f t="shared" si="210"/>
        <v xml:space="preserve"> </v>
      </c>
      <c r="M163" s="380">
        <f t="shared" si="197"/>
        <v>0</v>
      </c>
      <c r="N163" s="372">
        <f t="shared" si="198"/>
        <v>0</v>
      </c>
      <c r="O163" s="30">
        <f t="shared" si="199"/>
        <v>0</v>
      </c>
      <c r="P163" s="30">
        <f t="shared" si="191"/>
        <v>0</v>
      </c>
      <c r="Q163" s="30">
        <f t="shared" si="192"/>
        <v>0</v>
      </c>
      <c r="R163" s="30">
        <f t="shared" si="200"/>
        <v>0</v>
      </c>
      <c r="S163" s="30" t="str">
        <f t="shared" si="201"/>
        <v xml:space="preserve"> </v>
      </c>
      <c r="T163" s="833">
        <f t="shared" si="172"/>
        <v>0</v>
      </c>
      <c r="U163" s="84">
        <f t="shared" si="173"/>
        <v>0</v>
      </c>
      <c r="V163" s="704" t="str">
        <f t="shared" si="174"/>
        <v xml:space="preserve"> </v>
      </c>
      <c r="W163" s="863"/>
      <c r="X163" s="394"/>
      <c r="Y163" s="30">
        <f t="shared" ref="Y163:Y194" si="213">X163-Z163</f>
        <v>0</v>
      </c>
      <c r="Z163" s="565"/>
      <c r="AA163" s="972"/>
      <c r="AB163" s="372">
        <f t="shared" si="193"/>
        <v>0</v>
      </c>
      <c r="AC163" s="30"/>
      <c r="AD163" s="30">
        <f t="shared" si="203"/>
        <v>0</v>
      </c>
      <c r="AE163" s="30" t="str">
        <f t="shared" si="202"/>
        <v xml:space="preserve"> </v>
      </c>
      <c r="AF163" s="910"/>
      <c r="AG163" s="30">
        <f t="shared" si="175"/>
        <v>0</v>
      </c>
      <c r="AH163" s="152" t="str">
        <f t="shared" si="184"/>
        <v xml:space="preserve"> </v>
      </c>
      <c r="AI163" s="515"/>
      <c r="AJ163" s="56"/>
      <c r="AK163" s="56"/>
      <c r="AL163" s="56">
        <f t="shared" si="176"/>
        <v>0</v>
      </c>
      <c r="AM163" s="56" t="str">
        <f t="shared" si="177"/>
        <v xml:space="preserve"> </v>
      </c>
      <c r="AN163" s="800"/>
      <c r="AO163" s="56">
        <f t="shared" si="178"/>
        <v>0</v>
      </c>
      <c r="AP163" s="206" t="str">
        <f t="shared" si="208"/>
        <v xml:space="preserve"> </v>
      </c>
      <c r="AQ163" s="179"/>
      <c r="AR163" s="382"/>
      <c r="AS163" s="56"/>
      <c r="AT163" s="56">
        <f t="shared" si="179"/>
        <v>0</v>
      </c>
      <c r="AU163" s="47" t="str">
        <f t="shared" si="211"/>
        <v xml:space="preserve"> </v>
      </c>
      <c r="AV163" s="751"/>
      <c r="AW163" s="56">
        <f t="shared" si="180"/>
        <v>0</v>
      </c>
      <c r="AX163" s="484" t="str">
        <f t="shared" si="212"/>
        <v xml:space="preserve"> </v>
      </c>
      <c r="AY163" s="552"/>
      <c r="AZ163" s="379"/>
      <c r="BA163" s="379">
        <f t="shared" si="185"/>
        <v>0</v>
      </c>
      <c r="BB163" s="379"/>
      <c r="BC163" s="36"/>
      <c r="BD163" s="36">
        <f t="shared" si="194"/>
        <v>0</v>
      </c>
      <c r="BE163" s="36"/>
      <c r="BF163" s="73">
        <f t="shared" si="204"/>
        <v>0</v>
      </c>
      <c r="BG163" s="36" t="str">
        <f t="shared" si="162"/>
        <v xml:space="preserve"> </v>
      </c>
      <c r="BH163" s="748"/>
      <c r="BI163" s="49">
        <f t="shared" si="151"/>
        <v>0</v>
      </c>
      <c r="BJ163" s="148" t="str">
        <f t="shared" si="182"/>
        <v xml:space="preserve"> </v>
      </c>
      <c r="BL163" s="823">
        <f t="shared" si="188"/>
        <v>0</v>
      </c>
      <c r="BM163" s="823">
        <f t="shared" si="189"/>
        <v>0</v>
      </c>
      <c r="BN163" s="810"/>
      <c r="BO163" s="810"/>
      <c r="BP163" s="810"/>
      <c r="BQ163" s="813"/>
    </row>
    <row r="164" spans="1:69" ht="20.25" customHeight="1" x14ac:dyDescent="0.25">
      <c r="A164" s="609" t="s">
        <v>141</v>
      </c>
      <c r="B164" s="639" t="s">
        <v>142</v>
      </c>
      <c r="C164" s="577"/>
      <c r="D164" s="372">
        <f t="shared" si="205"/>
        <v>0</v>
      </c>
      <c r="E164" s="30">
        <f t="shared" si="206"/>
        <v>0</v>
      </c>
      <c r="F164" s="30">
        <f t="shared" si="190"/>
        <v>0</v>
      </c>
      <c r="G164" s="30">
        <f t="shared" si="207"/>
        <v>0</v>
      </c>
      <c r="H164" s="30">
        <f t="shared" si="186"/>
        <v>0</v>
      </c>
      <c r="I164" s="30" t="str">
        <f t="shared" si="187"/>
        <v xml:space="preserve"> </v>
      </c>
      <c r="J164" s="843">
        <f t="shared" si="195"/>
        <v>0</v>
      </c>
      <c r="K164" s="72">
        <f t="shared" si="209"/>
        <v>0</v>
      </c>
      <c r="L164" s="183" t="str">
        <f t="shared" si="210"/>
        <v xml:space="preserve"> </v>
      </c>
      <c r="M164" s="380">
        <f t="shared" si="197"/>
        <v>0</v>
      </c>
      <c r="N164" s="372">
        <f t="shared" si="198"/>
        <v>0</v>
      </c>
      <c r="O164" s="30">
        <f t="shared" si="199"/>
        <v>0</v>
      </c>
      <c r="P164" s="30">
        <f t="shared" si="191"/>
        <v>0</v>
      </c>
      <c r="Q164" s="30">
        <f t="shared" si="192"/>
        <v>0</v>
      </c>
      <c r="R164" s="30">
        <f t="shared" si="200"/>
        <v>0</v>
      </c>
      <c r="S164" s="30" t="str">
        <f t="shared" si="201"/>
        <v xml:space="preserve"> </v>
      </c>
      <c r="T164" s="843">
        <f t="shared" si="172"/>
        <v>0</v>
      </c>
      <c r="U164" s="95">
        <f t="shared" si="173"/>
        <v>0</v>
      </c>
      <c r="V164" s="708" t="str">
        <f t="shared" si="174"/>
        <v xml:space="preserve"> </v>
      </c>
      <c r="W164" s="863"/>
      <c r="X164" s="394"/>
      <c r="Y164" s="30">
        <f t="shared" si="213"/>
        <v>0</v>
      </c>
      <c r="Z164" s="565"/>
      <c r="AA164" s="972"/>
      <c r="AB164" s="372">
        <f t="shared" si="193"/>
        <v>0</v>
      </c>
      <c r="AC164" s="30"/>
      <c r="AD164" s="30">
        <f t="shared" si="203"/>
        <v>0</v>
      </c>
      <c r="AE164" s="30" t="str">
        <f t="shared" si="202"/>
        <v xml:space="preserve"> </v>
      </c>
      <c r="AF164" s="910"/>
      <c r="AG164" s="30">
        <f t="shared" si="175"/>
        <v>0</v>
      </c>
      <c r="AH164" s="152" t="str">
        <f t="shared" si="184"/>
        <v xml:space="preserve"> </v>
      </c>
      <c r="AI164" s="515"/>
      <c r="AJ164" s="56"/>
      <c r="AK164" s="56"/>
      <c r="AL164" s="56">
        <f t="shared" si="176"/>
        <v>0</v>
      </c>
      <c r="AM164" s="56" t="str">
        <f t="shared" si="177"/>
        <v xml:space="preserve"> </v>
      </c>
      <c r="AN164" s="800"/>
      <c r="AO164" s="56">
        <f t="shared" si="178"/>
        <v>0</v>
      </c>
      <c r="AP164" s="206" t="str">
        <f t="shared" si="208"/>
        <v xml:space="preserve"> </v>
      </c>
      <c r="AQ164" s="179"/>
      <c r="AR164" s="382"/>
      <c r="AS164" s="56"/>
      <c r="AT164" s="56">
        <f t="shared" si="179"/>
        <v>0</v>
      </c>
      <c r="AU164" s="47" t="str">
        <f t="shared" si="211"/>
        <v xml:space="preserve"> </v>
      </c>
      <c r="AV164" s="751"/>
      <c r="AW164" s="56">
        <f t="shared" si="180"/>
        <v>0</v>
      </c>
      <c r="AX164" s="484" t="str">
        <f t="shared" si="212"/>
        <v xml:space="preserve"> </v>
      </c>
      <c r="AY164" s="552"/>
      <c r="AZ164" s="372"/>
      <c r="BA164" s="372">
        <f t="shared" si="185"/>
        <v>0</v>
      </c>
      <c r="BB164" s="372"/>
      <c r="BC164" s="30"/>
      <c r="BD164" s="30">
        <f t="shared" si="194"/>
        <v>0</v>
      </c>
      <c r="BE164" s="30"/>
      <c r="BF164" s="73">
        <f t="shared" si="204"/>
        <v>0</v>
      </c>
      <c r="BG164" s="36" t="str">
        <f t="shared" si="162"/>
        <v xml:space="preserve"> </v>
      </c>
      <c r="BH164" s="742"/>
      <c r="BI164" s="30">
        <f t="shared" si="151"/>
        <v>0</v>
      </c>
      <c r="BJ164" s="148" t="str">
        <f t="shared" si="182"/>
        <v xml:space="preserve"> </v>
      </c>
      <c r="BL164" s="823">
        <f t="shared" si="188"/>
        <v>0</v>
      </c>
      <c r="BM164" s="823">
        <f t="shared" si="189"/>
        <v>0</v>
      </c>
      <c r="BN164" s="813"/>
      <c r="BO164" s="813"/>
      <c r="BP164" s="813"/>
      <c r="BQ164" s="810"/>
    </row>
    <row r="165" spans="1:69" s="8" customFormat="1" ht="22.5" customHeight="1" x14ac:dyDescent="0.25">
      <c r="A165" s="637" t="s">
        <v>145</v>
      </c>
      <c r="B165" s="638" t="s">
        <v>143</v>
      </c>
      <c r="C165" s="380">
        <f>M165+AY165</f>
        <v>0</v>
      </c>
      <c r="D165" s="380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40">
        <f t="shared" si="195"/>
        <v>0</v>
      </c>
      <c r="K165" s="67">
        <f t="shared" si="209"/>
        <v>0</v>
      </c>
      <c r="L165" s="177" t="str">
        <f t="shared" si="210"/>
        <v xml:space="preserve"> </v>
      </c>
      <c r="M165" s="380">
        <f t="shared" si="197"/>
        <v>0</v>
      </c>
      <c r="N165" s="380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40">
        <f t="shared" si="172"/>
        <v>0</v>
      </c>
      <c r="U165" s="91">
        <f t="shared" si="173"/>
        <v>0</v>
      </c>
      <c r="V165" s="703" t="str">
        <f t="shared" si="174"/>
        <v xml:space="preserve"> </v>
      </c>
      <c r="W165" s="872">
        <f>W166</f>
        <v>0</v>
      </c>
      <c r="X165" s="462">
        <f>X166</f>
        <v>0</v>
      </c>
      <c r="Y165" s="30">
        <f t="shared" si="213"/>
        <v>0</v>
      </c>
      <c r="Z165" s="951">
        <f>Z166</f>
        <v>0</v>
      </c>
      <c r="AA165" s="981">
        <f>AA166</f>
        <v>0</v>
      </c>
      <c r="AB165" s="380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916">
        <f>AF166</f>
        <v>0</v>
      </c>
      <c r="AG165" s="49">
        <f t="shared" si="175"/>
        <v>0</v>
      </c>
      <c r="AH165" s="160" t="str">
        <f t="shared" si="184"/>
        <v xml:space="preserve"> </v>
      </c>
      <c r="AI165" s="46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97"/>
      <c r="AO165" s="49">
        <f t="shared" si="178"/>
        <v>0</v>
      </c>
      <c r="AP165" s="206" t="str">
        <f t="shared" si="208"/>
        <v xml:space="preserve"> </v>
      </c>
      <c r="AQ165" s="175"/>
      <c r="AR165" s="380"/>
      <c r="AS165" s="49">
        <f>AS166</f>
        <v>0</v>
      </c>
      <c r="AT165" s="49">
        <f t="shared" si="179"/>
        <v>0</v>
      </c>
      <c r="AU165" s="67" t="str">
        <f t="shared" si="211"/>
        <v xml:space="preserve"> </v>
      </c>
      <c r="AV165" s="748"/>
      <c r="AW165" s="49">
        <f t="shared" si="180"/>
        <v>0</v>
      </c>
      <c r="AX165" s="498" t="str">
        <f t="shared" si="212"/>
        <v xml:space="preserve"> </v>
      </c>
      <c r="AY165" s="549"/>
      <c r="AZ165" s="380">
        <f>AZ166</f>
        <v>0</v>
      </c>
      <c r="BA165" s="380">
        <f t="shared" si="185"/>
        <v>0</v>
      </c>
      <c r="BB165" s="380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35">
        <f t="shared" si="204"/>
        <v>0</v>
      </c>
      <c r="BG165" s="56" t="str">
        <f t="shared" si="162"/>
        <v xml:space="preserve"> </v>
      </c>
      <c r="BH165" s="748">
        <f>BH166</f>
        <v>0</v>
      </c>
      <c r="BI165" s="49">
        <f t="shared" si="151"/>
        <v>0</v>
      </c>
      <c r="BJ165" s="148" t="str">
        <f t="shared" si="182"/>
        <v xml:space="preserve"> </v>
      </c>
      <c r="BK165" s="2"/>
      <c r="BL165" s="823">
        <f t="shared" si="188"/>
        <v>0</v>
      </c>
      <c r="BM165" s="823">
        <f t="shared" si="189"/>
        <v>0</v>
      </c>
      <c r="BN165" s="810">
        <v>0</v>
      </c>
      <c r="BO165" s="810"/>
      <c r="BP165" s="810"/>
      <c r="BQ165" s="810">
        <v>0</v>
      </c>
    </row>
    <row r="166" spans="1:69" ht="21.75" customHeight="1" x14ac:dyDescent="0.25">
      <c r="A166" s="609" t="s">
        <v>144</v>
      </c>
      <c r="B166" s="639" t="s">
        <v>146</v>
      </c>
      <c r="C166" s="577"/>
      <c r="D166" s="372">
        <f t="shared" si="205"/>
        <v>0</v>
      </c>
      <c r="E166" s="30">
        <f t="shared" si="206"/>
        <v>0</v>
      </c>
      <c r="F166" s="30">
        <f t="shared" si="190"/>
        <v>0</v>
      </c>
      <c r="G166" s="30">
        <f t="shared" si="207"/>
        <v>0</v>
      </c>
      <c r="H166" s="30">
        <f t="shared" si="186"/>
        <v>0</v>
      </c>
      <c r="I166" s="30" t="str">
        <f t="shared" si="187"/>
        <v xml:space="preserve"> </v>
      </c>
      <c r="J166" s="833">
        <f t="shared" si="195"/>
        <v>0</v>
      </c>
      <c r="K166" s="47">
        <f t="shared" si="209"/>
        <v>0</v>
      </c>
      <c r="L166" s="178" t="str">
        <f t="shared" si="210"/>
        <v xml:space="preserve"> </v>
      </c>
      <c r="M166" s="380">
        <f t="shared" si="197"/>
        <v>0</v>
      </c>
      <c r="N166" s="372">
        <f t="shared" si="198"/>
        <v>0</v>
      </c>
      <c r="O166" s="30">
        <f t="shared" si="199"/>
        <v>0</v>
      </c>
      <c r="P166" s="30">
        <f t="shared" si="191"/>
        <v>0</v>
      </c>
      <c r="Q166" s="30">
        <f t="shared" si="192"/>
        <v>0</v>
      </c>
      <c r="R166" s="30">
        <f t="shared" si="200"/>
        <v>0</v>
      </c>
      <c r="S166" s="30" t="str">
        <f t="shared" si="201"/>
        <v xml:space="preserve"> </v>
      </c>
      <c r="T166" s="833">
        <f t="shared" ref="T166:T202" si="214">AF166+AN166+AV166</f>
        <v>0</v>
      </c>
      <c r="U166" s="84">
        <f t="shared" ref="U166:U200" si="215">O166-T166</f>
        <v>0</v>
      </c>
      <c r="V166" s="704" t="str">
        <f t="shared" ref="V166:V202" si="216">IF(T166&lt;&gt;0,IF(O166/T166*100&lt;0,"&lt;0",IF(O166/T166*100&gt;200,"&gt;200",O166/T166*100))," ")</f>
        <v xml:space="preserve"> </v>
      </c>
      <c r="W166" s="863"/>
      <c r="X166" s="394"/>
      <c r="Y166" s="30">
        <f t="shared" si="213"/>
        <v>0</v>
      </c>
      <c r="Z166" s="565"/>
      <c r="AA166" s="972"/>
      <c r="AB166" s="372">
        <f t="shared" si="193"/>
        <v>0</v>
      </c>
      <c r="AC166" s="30"/>
      <c r="AD166" s="30">
        <f t="shared" si="203"/>
        <v>0</v>
      </c>
      <c r="AE166" s="30" t="str">
        <f t="shared" si="202"/>
        <v xml:space="preserve"> </v>
      </c>
      <c r="AF166" s="910"/>
      <c r="AG166" s="30">
        <f t="shared" ref="AG166:AG201" si="217">AA166-AF166</f>
        <v>0</v>
      </c>
      <c r="AH166" s="152" t="str">
        <f t="shared" ref="AH166:AH202" si="218">IF(AF166&lt;&gt;0,IF(AA166/AF166*100&lt;0,"&lt;0",IF(AA166/AF166*100&gt;200,"&gt;200",AA166/AF166*100))," ")</f>
        <v xml:space="preserve"> </v>
      </c>
      <c r="AI166" s="515"/>
      <c r="AJ166" s="56"/>
      <c r="AK166" s="56"/>
      <c r="AL166" s="56">
        <f t="shared" ref="AL166:AL200" si="219">AK166-AJ166</f>
        <v>0</v>
      </c>
      <c r="AM166" s="56" t="str">
        <f t="shared" ref="AM166:AM202" si="220">IF(AJ166&lt;&gt;0,IF(AK166/AJ166*100&lt;0,"&lt;0",IF(AK166/AJ166*100&gt;200,"&gt;200",AK166/AJ166*100))," ")</f>
        <v xml:space="preserve"> </v>
      </c>
      <c r="AN166" s="800"/>
      <c r="AO166" s="56">
        <f t="shared" ref="AO166:AO200" si="221">AK166-AN166</f>
        <v>0</v>
      </c>
      <c r="AP166" s="206" t="str">
        <f t="shared" si="208"/>
        <v xml:space="preserve"> </v>
      </c>
      <c r="AQ166" s="179"/>
      <c r="AR166" s="382"/>
      <c r="AS166" s="56"/>
      <c r="AT166" s="56">
        <f t="shared" ref="AT166:AT200" si="222">AS166-AR166</f>
        <v>0</v>
      </c>
      <c r="AU166" s="47" t="str">
        <f t="shared" si="211"/>
        <v xml:space="preserve"> </v>
      </c>
      <c r="AV166" s="751"/>
      <c r="AW166" s="56">
        <f t="shared" ref="AW166:AW200" si="223">AS166-AV166</f>
        <v>0</v>
      </c>
      <c r="AX166" s="484" t="str">
        <f t="shared" si="212"/>
        <v xml:space="preserve"> </v>
      </c>
      <c r="AY166" s="552"/>
      <c r="AZ166" s="372"/>
      <c r="BA166" s="372">
        <f t="shared" si="185"/>
        <v>0</v>
      </c>
      <c r="BB166" s="372"/>
      <c r="BC166" s="30"/>
      <c r="BD166" s="30">
        <f t="shared" si="194"/>
        <v>0</v>
      </c>
      <c r="BE166" s="30"/>
      <c r="BF166" s="73">
        <f t="shared" si="204"/>
        <v>0</v>
      </c>
      <c r="BG166" s="36" t="str">
        <f t="shared" si="162"/>
        <v xml:space="preserve"> </v>
      </c>
      <c r="BH166" s="742"/>
      <c r="BI166" s="30">
        <f t="shared" si="151"/>
        <v>0</v>
      </c>
      <c r="BJ166" s="148" t="str">
        <f t="shared" si="182"/>
        <v xml:space="preserve"> </v>
      </c>
      <c r="BL166" s="823">
        <f t="shared" si="188"/>
        <v>0</v>
      </c>
      <c r="BM166" s="823">
        <f t="shared" si="189"/>
        <v>0</v>
      </c>
      <c r="BN166" s="817"/>
      <c r="BO166" s="817"/>
      <c r="BP166" s="817"/>
      <c r="BQ166" s="813"/>
    </row>
    <row r="167" spans="1:69" s="17" customFormat="1" ht="21" customHeight="1" x14ac:dyDescent="0.25">
      <c r="A167" s="580" t="s">
        <v>147</v>
      </c>
      <c r="B167" s="650" t="s">
        <v>92</v>
      </c>
      <c r="C167" s="392">
        <f>C168+C172+C179+C185+C189+C192+C196</f>
        <v>15571.7</v>
      </c>
      <c r="D167" s="392">
        <f>D168+D172+D179+D185+D189+D192+D196</f>
        <v>16214.099999999999</v>
      </c>
      <c r="E167" s="26">
        <f>E168+E172+E179+E185+E189+E192+E196-E185-E172</f>
        <v>6816.4999999999991</v>
      </c>
      <c r="F167" s="26">
        <f>F168+F172+F179+F185+F189+F192+F196-F185-F172</f>
        <v>4382.4999999999991</v>
      </c>
      <c r="G167" s="26">
        <f>G168+G172+G179+G185+G189+G192+G196</f>
        <v>2434</v>
      </c>
      <c r="H167" s="26">
        <f t="shared" si="186"/>
        <v>-9397.5999999999985</v>
      </c>
      <c r="I167" s="26">
        <f t="shared" si="187"/>
        <v>42.040569627669747</v>
      </c>
      <c r="J167" s="825">
        <f>T167+BH167-J185-J172</f>
        <v>8720.6999999999989</v>
      </c>
      <c r="K167" s="27">
        <f t="shared" si="209"/>
        <v>-1904.1999999999998</v>
      </c>
      <c r="L167" s="162">
        <f t="shared" si="210"/>
        <v>78.164596878690929</v>
      </c>
      <c r="M167" s="392">
        <f t="shared" si="197"/>
        <v>14246.7</v>
      </c>
      <c r="N167" s="392">
        <f t="shared" si="198"/>
        <v>14855.2</v>
      </c>
      <c r="O167" s="26">
        <f t="shared" si="199"/>
        <v>6763.7999999999993</v>
      </c>
      <c r="P167" s="26">
        <f t="shared" si="191"/>
        <v>4346.2999999999993</v>
      </c>
      <c r="Q167" s="26">
        <f t="shared" si="192"/>
        <v>2417.5</v>
      </c>
      <c r="R167" s="26">
        <f t="shared" si="200"/>
        <v>-8091.4000000000015</v>
      </c>
      <c r="S167" s="26">
        <f t="shared" si="201"/>
        <v>45.531531046367597</v>
      </c>
      <c r="T167" s="825">
        <f t="shared" si="214"/>
        <v>8688.0999999999985</v>
      </c>
      <c r="U167" s="75">
        <f t="shared" si="215"/>
        <v>-1924.2999999999993</v>
      </c>
      <c r="V167" s="692">
        <f t="shared" si="216"/>
        <v>77.85131386609271</v>
      </c>
      <c r="W167" s="861">
        <f>W168+W172+W179+W185+W189+W192+W196</f>
        <v>14246.7</v>
      </c>
      <c r="X167" s="468">
        <f>X168+X172+X179+X185+X189+X192+X196</f>
        <v>14855.2</v>
      </c>
      <c r="Y167" s="26">
        <f t="shared" si="213"/>
        <v>10416.200000000001</v>
      </c>
      <c r="Z167" s="676">
        <f>Z168+Z172+Z179+Z185+Z189+Z192+Z196</f>
        <v>4439</v>
      </c>
      <c r="AA167" s="970">
        <f>AA168+AA172+AA179+AA185+AA189+AA192+AA196</f>
        <v>6763.4</v>
      </c>
      <c r="AB167" s="392">
        <f>AB168+AB172+AB179+AB185+AB189+AB192+AB196</f>
        <v>4345.8999999999996</v>
      </c>
      <c r="AC167" s="392">
        <f>AC168+AC172+AC179+AC185+AC189+AC192+AC196</f>
        <v>2417.5</v>
      </c>
      <c r="AD167" s="26">
        <f t="shared" si="203"/>
        <v>-8091.8000000000011</v>
      </c>
      <c r="AE167" s="26">
        <f t="shared" si="202"/>
        <v>45.528838386558242</v>
      </c>
      <c r="AF167" s="927">
        <f>AF168+AF172+AF179+AF185+AF189+AF192+AF196</f>
        <v>8688.2999999999993</v>
      </c>
      <c r="AG167" s="26">
        <f t="shared" si="217"/>
        <v>-1924.8999999999996</v>
      </c>
      <c r="AH167" s="148">
        <f t="shared" si="218"/>
        <v>77.844917878065914</v>
      </c>
      <c r="AI167" s="468">
        <f>AI168+AI172+AI179+AI185+AI189+AI192+AI196</f>
        <v>0</v>
      </c>
      <c r="AJ167" s="26">
        <f>AJ168+AJ172+AJ179+AJ185+AJ189+AJ192+AJ196</f>
        <v>0</v>
      </c>
      <c r="AK167" s="26">
        <f>AK168+AK172+AK179+AK185+AK189+AK192+AK196</f>
        <v>0.4</v>
      </c>
      <c r="AL167" s="26">
        <f t="shared" si="219"/>
        <v>0.4</v>
      </c>
      <c r="AM167" s="26" t="str">
        <f t="shared" si="220"/>
        <v xml:space="preserve"> </v>
      </c>
      <c r="AN167" s="785">
        <f>AN168+AN172+AN179+AN185+AN189+AN192+AN196</f>
        <v>-0.2</v>
      </c>
      <c r="AO167" s="26">
        <f t="shared" si="221"/>
        <v>0.60000000000000009</v>
      </c>
      <c r="AP167" s="206" t="str">
        <f t="shared" si="208"/>
        <v>&lt;0</v>
      </c>
      <c r="AQ167" s="392">
        <f>AQ168+AQ172+AQ179+AQ185+AQ189+AQ192+AQ196</f>
        <v>0</v>
      </c>
      <c r="AR167" s="392">
        <f>AR168+AR172+AR179+AR185+AR189+AR192+AR196</f>
        <v>0</v>
      </c>
      <c r="AS167" s="26">
        <f>AS168+AS172+AS179+AS185+AS189+AS192+AS196</f>
        <v>0</v>
      </c>
      <c r="AT167" s="26">
        <f t="shared" si="222"/>
        <v>0</v>
      </c>
      <c r="AU167" s="27" t="str">
        <f t="shared" si="211"/>
        <v xml:space="preserve"> </v>
      </c>
      <c r="AV167" s="740">
        <f>AV168+AV172+AV179+AV185+AV189+AV192+AV196</f>
        <v>0</v>
      </c>
      <c r="AW167" s="26">
        <f t="shared" si="223"/>
        <v>0</v>
      </c>
      <c r="AX167" s="470" t="str">
        <f t="shared" si="212"/>
        <v xml:space="preserve"> </v>
      </c>
      <c r="AY167" s="571">
        <f>AY168+AY172+AY179+AY185+AY189+AY192+AY196</f>
        <v>1325</v>
      </c>
      <c r="AZ167" s="26">
        <f>AZ168+AZ172+AZ179+AZ185+AZ189+AZ192+AZ196</f>
        <v>1358.9</v>
      </c>
      <c r="BA167" s="26">
        <f t="shared" si="185"/>
        <v>1014.7</v>
      </c>
      <c r="BB167" s="26">
        <f>BB168+BB172+BB179+BB185+BB189+BB192+BB196</f>
        <v>344.2</v>
      </c>
      <c r="BC167" s="26">
        <f>BC168+BC172+BC179+BC185+BC189+BC192+BC196</f>
        <v>35.900000000000006</v>
      </c>
      <c r="BD167" s="26">
        <f>BD168+BD172+BD179+BD185+BD189+BD192+BD196</f>
        <v>19.400000000000002</v>
      </c>
      <c r="BE167" s="392">
        <f>BE168+BE172+BE179+BE185+BE189+BE192+BE196</f>
        <v>16.5</v>
      </c>
      <c r="BF167" s="332">
        <f t="shared" si="204"/>
        <v>-1323</v>
      </c>
      <c r="BG167" s="26">
        <f t="shared" si="162"/>
        <v>2.641842666862904</v>
      </c>
      <c r="BH167" s="752">
        <f>BH168+BH172+BH179+BH185+BH189+BH192+BH196</f>
        <v>52.4</v>
      </c>
      <c r="BI167" s="63">
        <f t="shared" si="151"/>
        <v>-16.499999999999993</v>
      </c>
      <c r="BJ167" s="148">
        <f>IF(BH167&lt;&gt;0,IF(ABS(BC167)/ABS(BH167)*100&gt;200,"&gt;200",ABS(BC167)/ABS(BH167)*100)," ")</f>
        <v>68.51145038167941</v>
      </c>
      <c r="BK167" s="2"/>
      <c r="BL167" s="823">
        <f t="shared" si="188"/>
        <v>90.8</v>
      </c>
      <c r="BM167" s="823">
        <f t="shared" si="189"/>
        <v>138.5</v>
      </c>
      <c r="BN167" s="810">
        <v>138.5</v>
      </c>
      <c r="BO167" s="810">
        <v>0</v>
      </c>
      <c r="BP167" s="810">
        <v>0</v>
      </c>
      <c r="BQ167" s="764">
        <v>-47.7</v>
      </c>
    </row>
    <row r="168" spans="1:69" s="8" customFormat="1" ht="20.25" customHeight="1" x14ac:dyDescent="0.25">
      <c r="A168" s="637" t="s">
        <v>149</v>
      </c>
      <c r="B168" s="638" t="s">
        <v>150</v>
      </c>
      <c r="C168" s="380">
        <f t="shared" ref="C168:D170" si="224">M168+AY168</f>
        <v>6440</v>
      </c>
      <c r="D168" s="380">
        <f t="shared" si="224"/>
        <v>7048.5</v>
      </c>
      <c r="E168" s="49">
        <f t="shared" ref="E168:E173" si="225">O168+BC168</f>
        <v>4998.2</v>
      </c>
      <c r="F168" s="49">
        <f t="shared" si="190"/>
        <v>4998.2</v>
      </c>
      <c r="G168" s="49">
        <f t="shared" ref="G168:G173" si="226">Q168+BE168</f>
        <v>0</v>
      </c>
      <c r="H168" s="49">
        <f t="shared" si="186"/>
        <v>-2050.3000000000002</v>
      </c>
      <c r="I168" s="49">
        <f t="shared" si="187"/>
        <v>70.911541462722568</v>
      </c>
      <c r="J168" s="840">
        <f t="shared" ref="J168:J198" si="227">T168+BH168</f>
        <v>3508.6</v>
      </c>
      <c r="K168" s="67">
        <f t="shared" si="209"/>
        <v>1489.6</v>
      </c>
      <c r="L168" s="177">
        <f t="shared" si="210"/>
        <v>142.45568032833609</v>
      </c>
      <c r="M168" s="380">
        <f t="shared" si="197"/>
        <v>6440</v>
      </c>
      <c r="N168" s="380">
        <f t="shared" si="198"/>
        <v>7048.5</v>
      </c>
      <c r="O168" s="49">
        <f t="shared" si="199"/>
        <v>4998.2</v>
      </c>
      <c r="P168" s="49">
        <f t="shared" si="191"/>
        <v>4998.2</v>
      </c>
      <c r="Q168" s="49">
        <f t="shared" si="192"/>
        <v>0</v>
      </c>
      <c r="R168" s="49">
        <f t="shared" si="200"/>
        <v>-2050.3000000000002</v>
      </c>
      <c r="S168" s="49">
        <f t="shared" si="201"/>
        <v>70.911541462722568</v>
      </c>
      <c r="T168" s="840">
        <f t="shared" si="214"/>
        <v>3509.9</v>
      </c>
      <c r="U168" s="91">
        <f t="shared" si="215"/>
        <v>1488.2999999999997</v>
      </c>
      <c r="V168" s="703">
        <f t="shared" si="216"/>
        <v>142.40291746203596</v>
      </c>
      <c r="W168" s="872">
        <f>W169+W170+W171</f>
        <v>6440</v>
      </c>
      <c r="X168" s="462">
        <f>X169+X170+X171</f>
        <v>7048.5</v>
      </c>
      <c r="Y168" s="49">
        <f t="shared" si="213"/>
        <v>7048.5</v>
      </c>
      <c r="Z168" s="951">
        <f>Z169+Z170+Z171</f>
        <v>0</v>
      </c>
      <c r="AA168" s="981">
        <f>AA169+AA170+AA171</f>
        <v>4997.8</v>
      </c>
      <c r="AB168" s="380">
        <f t="shared" si="193"/>
        <v>4997.8</v>
      </c>
      <c r="AC168" s="49">
        <f>AC169+AC170+AC171</f>
        <v>0</v>
      </c>
      <c r="AD168" s="49">
        <f t="shared" si="203"/>
        <v>-2050.6999999999998</v>
      </c>
      <c r="AE168" s="49">
        <f t="shared" si="202"/>
        <v>70.905866496417673</v>
      </c>
      <c r="AF168" s="916">
        <f>AF169+AF170+AF171</f>
        <v>3510.1</v>
      </c>
      <c r="AG168" s="49">
        <f t="shared" si="217"/>
        <v>1487.7000000000003</v>
      </c>
      <c r="AH168" s="160">
        <f>IF(AF168&lt;&gt;0,IF(ABS(AA168)/ABS(AF168)*100&gt;200,"&gt;200",ABS(AA168)/ABS(AF168)*100)," ")</f>
        <v>142.38340788011737</v>
      </c>
      <c r="AI168" s="462"/>
      <c r="AJ168" s="49"/>
      <c r="AK168" s="49">
        <f>AK169+AK170+AK171</f>
        <v>0.4</v>
      </c>
      <c r="AL168" s="49">
        <f t="shared" si="219"/>
        <v>0.4</v>
      </c>
      <c r="AM168" s="49" t="str">
        <f t="shared" si="220"/>
        <v xml:space="preserve"> </v>
      </c>
      <c r="AN168" s="797">
        <f>AN169+AN170+AN171</f>
        <v>-0.2</v>
      </c>
      <c r="AO168" s="49">
        <f t="shared" si="221"/>
        <v>0.60000000000000009</v>
      </c>
      <c r="AP168" s="206" t="str">
        <f t="shared" si="208"/>
        <v>&lt;0</v>
      </c>
      <c r="AQ168" s="175"/>
      <c r="AR168" s="380"/>
      <c r="AS168" s="49">
        <f>AS169+AS170+AS171</f>
        <v>0</v>
      </c>
      <c r="AT168" s="49">
        <f t="shared" si="222"/>
        <v>0</v>
      </c>
      <c r="AU168" s="67" t="str">
        <f t="shared" si="211"/>
        <v xml:space="preserve"> </v>
      </c>
      <c r="AV168" s="748"/>
      <c r="AW168" s="49">
        <f t="shared" si="223"/>
        <v>0</v>
      </c>
      <c r="AX168" s="498" t="str">
        <f t="shared" si="212"/>
        <v xml:space="preserve"> </v>
      </c>
      <c r="AY168" s="549"/>
      <c r="AZ168" s="380">
        <f>AZ169+AZ170+AZ171</f>
        <v>0</v>
      </c>
      <c r="BA168" s="380">
        <f t="shared" si="185"/>
        <v>0</v>
      </c>
      <c r="BB168" s="380">
        <f>BB169+BB170+BB171</f>
        <v>0</v>
      </c>
      <c r="BC168" s="49">
        <f>BC169+BC170+BC171</f>
        <v>0</v>
      </c>
      <c r="BD168" s="49">
        <f t="shared" si="194"/>
        <v>0</v>
      </c>
      <c r="BE168" s="49">
        <f>BE169+BE170+BE171</f>
        <v>0</v>
      </c>
      <c r="BF168" s="135">
        <f t="shared" si="204"/>
        <v>0</v>
      </c>
      <c r="BG168" s="56" t="str">
        <f t="shared" si="162"/>
        <v xml:space="preserve"> </v>
      </c>
      <c r="BH168" s="748">
        <f>BH169+BH170+BH171</f>
        <v>-1.3</v>
      </c>
      <c r="BI168" s="49">
        <f t="shared" si="151"/>
        <v>1.3</v>
      </c>
      <c r="BJ168" s="148">
        <f t="shared" si="182"/>
        <v>0</v>
      </c>
      <c r="BK168" s="2"/>
      <c r="BL168" s="823">
        <f t="shared" si="188"/>
        <v>196.8</v>
      </c>
      <c r="BM168" s="823">
        <f t="shared" si="189"/>
        <v>184.8</v>
      </c>
      <c r="BN168" s="810">
        <v>184.8</v>
      </c>
      <c r="BO168" s="810"/>
      <c r="BP168" s="810"/>
      <c r="BQ168" s="768">
        <v>12</v>
      </c>
    </row>
    <row r="169" spans="1:69" ht="18.75" customHeight="1" x14ac:dyDescent="0.25">
      <c r="A169" s="609" t="s">
        <v>243</v>
      </c>
      <c r="B169" s="639" t="s">
        <v>151</v>
      </c>
      <c r="C169" s="372">
        <f t="shared" si="224"/>
        <v>6490</v>
      </c>
      <c r="D169" s="372">
        <f t="shared" si="224"/>
        <v>7098.5</v>
      </c>
      <c r="E169" s="30">
        <f t="shared" si="225"/>
        <v>4903.7</v>
      </c>
      <c r="F169" s="30">
        <f t="shared" si="190"/>
        <v>4903.7</v>
      </c>
      <c r="G169" s="30">
        <f t="shared" si="226"/>
        <v>0</v>
      </c>
      <c r="H169" s="30">
        <f t="shared" si="186"/>
        <v>-2194.8000000000002</v>
      </c>
      <c r="I169" s="30">
        <f t="shared" si="187"/>
        <v>69.08079171655983</v>
      </c>
      <c r="J169" s="833">
        <f t="shared" si="227"/>
        <v>3425.4</v>
      </c>
      <c r="K169" s="47">
        <f t="shared" si="209"/>
        <v>1478.2999999999997</v>
      </c>
      <c r="L169" s="178">
        <f t="shared" si="210"/>
        <v>143.15700356162785</v>
      </c>
      <c r="M169" s="372">
        <f t="shared" si="197"/>
        <v>6490</v>
      </c>
      <c r="N169" s="372">
        <f t="shared" si="198"/>
        <v>7098.5</v>
      </c>
      <c r="O169" s="30">
        <f t="shared" si="199"/>
        <v>4903.7</v>
      </c>
      <c r="P169" s="30">
        <f t="shared" si="191"/>
        <v>4903.7</v>
      </c>
      <c r="Q169" s="30">
        <f t="shared" si="192"/>
        <v>0</v>
      </c>
      <c r="R169" s="30">
        <f t="shared" si="200"/>
        <v>-2194.8000000000002</v>
      </c>
      <c r="S169" s="30">
        <f t="shared" si="201"/>
        <v>69.08079171655983</v>
      </c>
      <c r="T169" s="833">
        <f t="shared" si="214"/>
        <v>3425.4</v>
      </c>
      <c r="U169" s="84">
        <f t="shared" si="215"/>
        <v>1478.2999999999997</v>
      </c>
      <c r="V169" s="704">
        <f t="shared" si="216"/>
        <v>143.15700356162785</v>
      </c>
      <c r="W169" s="863">
        <v>6490</v>
      </c>
      <c r="X169" s="394">
        <v>7098.5</v>
      </c>
      <c r="Y169" s="30">
        <f t="shared" si="213"/>
        <v>7098.5</v>
      </c>
      <c r="Z169" s="565"/>
      <c r="AA169" s="972">
        <v>4903.7</v>
      </c>
      <c r="AB169" s="372">
        <f t="shared" si="193"/>
        <v>4903.7</v>
      </c>
      <c r="AC169" s="30"/>
      <c r="AD169" s="30">
        <f t="shared" si="203"/>
        <v>-2194.8000000000002</v>
      </c>
      <c r="AE169" s="30">
        <f t="shared" si="202"/>
        <v>69.08079171655983</v>
      </c>
      <c r="AF169" s="910">
        <v>3425.4</v>
      </c>
      <c r="AG169" s="30">
        <f t="shared" si="217"/>
        <v>1478.2999999999997</v>
      </c>
      <c r="AH169" s="152">
        <f>IF(AF169&lt;&gt;0,IF(ABS(AA169)/ABS(AF169)*100&gt;200,"&gt;200",ABS(AA169)/ABS(AF169)*100)," ")</f>
        <v>143.15700356162785</v>
      </c>
      <c r="AI169" s="394"/>
      <c r="AJ169" s="30"/>
      <c r="AK169" s="30"/>
      <c r="AL169" s="30">
        <f t="shared" si="219"/>
        <v>0</v>
      </c>
      <c r="AM169" s="30" t="str">
        <f t="shared" si="220"/>
        <v xml:space="preserve"> </v>
      </c>
      <c r="AN169" s="787"/>
      <c r="AO169" s="30">
        <f t="shared" si="221"/>
        <v>0</v>
      </c>
      <c r="AP169" s="206" t="str">
        <f t="shared" si="208"/>
        <v xml:space="preserve"> </v>
      </c>
      <c r="AQ169" s="151"/>
      <c r="AR169" s="372"/>
      <c r="AS169" s="30"/>
      <c r="AT169" s="30">
        <f t="shared" si="222"/>
        <v>0</v>
      </c>
      <c r="AU169" s="47" t="str">
        <f t="shared" si="211"/>
        <v xml:space="preserve"> </v>
      </c>
      <c r="AV169" s="742"/>
      <c r="AW169" s="30">
        <f t="shared" si="223"/>
        <v>0</v>
      </c>
      <c r="AX169" s="484" t="str">
        <f t="shared" si="212"/>
        <v xml:space="preserve"> </v>
      </c>
      <c r="AY169" s="552"/>
      <c r="AZ169" s="372"/>
      <c r="BA169" s="372">
        <f t="shared" si="185"/>
        <v>0</v>
      </c>
      <c r="BB169" s="372"/>
      <c r="BC169" s="30"/>
      <c r="BD169" s="30">
        <f t="shared" si="194"/>
        <v>0</v>
      </c>
      <c r="BE169" s="30"/>
      <c r="BF169" s="73">
        <f t="shared" si="204"/>
        <v>0</v>
      </c>
      <c r="BG169" s="36" t="str">
        <f t="shared" si="162"/>
        <v xml:space="preserve"> </v>
      </c>
      <c r="BH169" s="742"/>
      <c r="BI169" s="30">
        <f t="shared" si="151"/>
        <v>0</v>
      </c>
      <c r="BJ169" s="148" t="str">
        <f t="shared" si="182"/>
        <v xml:space="preserve"> </v>
      </c>
      <c r="BL169" s="823">
        <f t="shared" si="188"/>
        <v>214.3</v>
      </c>
      <c r="BM169" s="823">
        <f t="shared" si="189"/>
        <v>214.3</v>
      </c>
      <c r="BN169" s="813">
        <v>214.3</v>
      </c>
      <c r="BO169" s="813"/>
      <c r="BP169" s="813"/>
      <c r="BQ169" s="810"/>
    </row>
    <row r="170" spans="1:69" ht="21" customHeight="1" x14ac:dyDescent="0.25">
      <c r="A170" s="609" t="s">
        <v>87</v>
      </c>
      <c r="B170" s="639" t="s">
        <v>152</v>
      </c>
      <c r="C170" s="372">
        <f t="shared" si="224"/>
        <v>-50</v>
      </c>
      <c r="D170" s="372">
        <f t="shared" si="224"/>
        <v>-50</v>
      </c>
      <c r="E170" s="30">
        <f t="shared" si="225"/>
        <v>0</v>
      </c>
      <c r="F170" s="30">
        <f t="shared" si="190"/>
        <v>0</v>
      </c>
      <c r="G170" s="30">
        <f t="shared" si="226"/>
        <v>0</v>
      </c>
      <c r="H170" s="30">
        <f t="shared" si="186"/>
        <v>50</v>
      </c>
      <c r="I170" s="30">
        <f t="shared" si="187"/>
        <v>0</v>
      </c>
      <c r="J170" s="833">
        <f t="shared" si="227"/>
        <v>-1.3</v>
      </c>
      <c r="K170" s="47">
        <f t="shared" si="209"/>
        <v>1.3</v>
      </c>
      <c r="L170" s="178">
        <f t="shared" si="210"/>
        <v>0</v>
      </c>
      <c r="M170" s="372">
        <f t="shared" si="197"/>
        <v>-50</v>
      </c>
      <c r="N170" s="372">
        <f t="shared" si="198"/>
        <v>-50</v>
      </c>
      <c r="O170" s="30">
        <f t="shared" ref="O170:O202" si="228">AA170+AK170+AS170</f>
        <v>0</v>
      </c>
      <c r="P170" s="30">
        <f t="shared" si="191"/>
        <v>0</v>
      </c>
      <c r="Q170" s="30">
        <f t="shared" si="192"/>
        <v>0</v>
      </c>
      <c r="R170" s="30">
        <f t="shared" si="200"/>
        <v>50</v>
      </c>
      <c r="S170" s="30">
        <f t="shared" si="201"/>
        <v>0</v>
      </c>
      <c r="T170" s="833">
        <f t="shared" si="214"/>
        <v>0</v>
      </c>
      <c r="U170" s="84">
        <f t="shared" si="215"/>
        <v>0</v>
      </c>
      <c r="V170" s="704" t="str">
        <f t="shared" si="216"/>
        <v xml:space="preserve"> </v>
      </c>
      <c r="W170" s="863">
        <v>-50</v>
      </c>
      <c r="X170" s="394">
        <v>-50</v>
      </c>
      <c r="Y170" s="30">
        <f t="shared" si="213"/>
        <v>-50</v>
      </c>
      <c r="Z170" s="565"/>
      <c r="AA170" s="972"/>
      <c r="AB170" s="380">
        <f t="shared" si="193"/>
        <v>0</v>
      </c>
      <c r="AC170" s="30"/>
      <c r="AD170" s="30">
        <f t="shared" si="203"/>
        <v>50</v>
      </c>
      <c r="AE170" s="30">
        <f t="shared" si="202"/>
        <v>0</v>
      </c>
      <c r="AF170" s="910"/>
      <c r="AG170" s="30">
        <f t="shared" si="217"/>
        <v>0</v>
      </c>
      <c r="AH170" s="152" t="str">
        <f t="shared" si="218"/>
        <v xml:space="preserve"> </v>
      </c>
      <c r="AI170" s="394"/>
      <c r="AJ170" s="30"/>
      <c r="AK170" s="30"/>
      <c r="AL170" s="30">
        <f t="shared" si="219"/>
        <v>0</v>
      </c>
      <c r="AM170" s="30" t="str">
        <f t="shared" si="220"/>
        <v xml:space="preserve"> </v>
      </c>
      <c r="AN170" s="787"/>
      <c r="AO170" s="30">
        <f t="shared" si="221"/>
        <v>0</v>
      </c>
      <c r="AP170" s="206" t="str">
        <f t="shared" si="208"/>
        <v xml:space="preserve"> </v>
      </c>
      <c r="AQ170" s="151"/>
      <c r="AR170" s="372"/>
      <c r="AS170" s="30"/>
      <c r="AT170" s="30">
        <f t="shared" si="222"/>
        <v>0</v>
      </c>
      <c r="AU170" s="47" t="str">
        <f t="shared" si="211"/>
        <v xml:space="preserve"> </v>
      </c>
      <c r="AV170" s="742"/>
      <c r="AW170" s="30">
        <f t="shared" si="223"/>
        <v>0</v>
      </c>
      <c r="AX170" s="484" t="str">
        <f t="shared" si="212"/>
        <v xml:space="preserve"> </v>
      </c>
      <c r="AY170" s="552"/>
      <c r="AZ170" s="372"/>
      <c r="BA170" s="372">
        <f t="shared" si="185"/>
        <v>0</v>
      </c>
      <c r="BB170" s="372"/>
      <c r="BC170" s="30"/>
      <c r="BD170" s="30">
        <f t="shared" si="194"/>
        <v>0</v>
      </c>
      <c r="BE170" s="30"/>
      <c r="BF170" s="73">
        <f t="shared" si="204"/>
        <v>0</v>
      </c>
      <c r="BG170" s="36" t="str">
        <f t="shared" si="162"/>
        <v xml:space="preserve"> </v>
      </c>
      <c r="BH170" s="742">
        <v>-1.3</v>
      </c>
      <c r="BI170" s="30">
        <f t="shared" si="151"/>
        <v>1.3</v>
      </c>
      <c r="BJ170" s="148">
        <f t="shared" si="182"/>
        <v>0</v>
      </c>
      <c r="BL170" s="823">
        <f t="shared" si="188"/>
        <v>0</v>
      </c>
      <c r="BM170" s="823">
        <f t="shared" si="189"/>
        <v>0</v>
      </c>
      <c r="BN170" s="810"/>
      <c r="BO170" s="810"/>
      <c r="BP170" s="810"/>
      <c r="BQ170" s="810"/>
    </row>
    <row r="171" spans="1:69" ht="18.75" customHeight="1" x14ac:dyDescent="0.25">
      <c r="A171" s="609" t="s">
        <v>153</v>
      </c>
      <c r="B171" s="639" t="s">
        <v>154</v>
      </c>
      <c r="C171" s="577"/>
      <c r="D171" s="372">
        <f>N171+AZ171</f>
        <v>0</v>
      </c>
      <c r="E171" s="30">
        <f t="shared" si="225"/>
        <v>94.5</v>
      </c>
      <c r="F171" s="30">
        <f t="shared" si="190"/>
        <v>94.5</v>
      </c>
      <c r="G171" s="30">
        <f t="shared" si="226"/>
        <v>0</v>
      </c>
      <c r="H171" s="30">
        <f t="shared" si="186"/>
        <v>94.5</v>
      </c>
      <c r="I171" s="30" t="str">
        <f t="shared" si="187"/>
        <v xml:space="preserve"> </v>
      </c>
      <c r="J171" s="833">
        <f t="shared" si="227"/>
        <v>84.5</v>
      </c>
      <c r="K171" s="47">
        <f t="shared" si="209"/>
        <v>10</v>
      </c>
      <c r="L171" s="178">
        <f t="shared" si="210"/>
        <v>111.83431952662721</v>
      </c>
      <c r="M171" s="372">
        <f t="shared" si="197"/>
        <v>0</v>
      </c>
      <c r="N171" s="372">
        <f t="shared" si="198"/>
        <v>0</v>
      </c>
      <c r="O171" s="30">
        <f t="shared" si="228"/>
        <v>94.5</v>
      </c>
      <c r="P171" s="30">
        <f t="shared" si="191"/>
        <v>94.5</v>
      </c>
      <c r="Q171" s="30">
        <f t="shared" si="192"/>
        <v>0</v>
      </c>
      <c r="R171" s="30">
        <f t="shared" si="200"/>
        <v>94.5</v>
      </c>
      <c r="S171" s="30" t="str">
        <f t="shared" si="201"/>
        <v xml:space="preserve"> </v>
      </c>
      <c r="T171" s="833">
        <f t="shared" si="214"/>
        <v>84.5</v>
      </c>
      <c r="U171" s="84">
        <f t="shared" si="215"/>
        <v>10</v>
      </c>
      <c r="V171" s="704">
        <f t="shared" si="216"/>
        <v>111.83431952662721</v>
      </c>
      <c r="W171" s="863"/>
      <c r="X171" s="394"/>
      <c r="Y171" s="30">
        <f t="shared" si="213"/>
        <v>0</v>
      </c>
      <c r="Z171" s="565"/>
      <c r="AA171" s="995">
        <v>94.1</v>
      </c>
      <c r="AB171" s="372">
        <f t="shared" si="193"/>
        <v>94.1</v>
      </c>
      <c r="AC171" s="30"/>
      <c r="AD171" s="30">
        <f t="shared" si="203"/>
        <v>94.1</v>
      </c>
      <c r="AE171" s="30" t="str">
        <f t="shared" si="202"/>
        <v xml:space="preserve"> </v>
      </c>
      <c r="AF171" s="926">
        <v>84.7</v>
      </c>
      <c r="AG171" s="30">
        <f t="shared" si="217"/>
        <v>9.3999999999999915</v>
      </c>
      <c r="AH171" s="152">
        <f t="shared" si="218"/>
        <v>111.09799291617473</v>
      </c>
      <c r="AI171" s="394"/>
      <c r="AJ171" s="30"/>
      <c r="AK171" s="30">
        <v>0.4</v>
      </c>
      <c r="AL171" s="30">
        <f t="shared" si="219"/>
        <v>0.4</v>
      </c>
      <c r="AM171" s="30" t="str">
        <f t="shared" si="220"/>
        <v xml:space="preserve"> </v>
      </c>
      <c r="AN171" s="787">
        <v>-0.2</v>
      </c>
      <c r="AO171" s="30">
        <f t="shared" si="221"/>
        <v>0.60000000000000009</v>
      </c>
      <c r="AP171" s="206" t="str">
        <f t="shared" si="208"/>
        <v>&lt;0</v>
      </c>
      <c r="AQ171" s="151"/>
      <c r="AR171" s="372"/>
      <c r="AS171" s="30"/>
      <c r="AT171" s="30">
        <f t="shared" si="222"/>
        <v>0</v>
      </c>
      <c r="AU171" s="47" t="str">
        <f t="shared" si="211"/>
        <v xml:space="preserve"> </v>
      </c>
      <c r="AV171" s="742"/>
      <c r="AW171" s="30">
        <f t="shared" si="223"/>
        <v>0</v>
      </c>
      <c r="AX171" s="484" t="str">
        <f t="shared" si="212"/>
        <v xml:space="preserve"> </v>
      </c>
      <c r="AY171" s="552"/>
      <c r="AZ171" s="372"/>
      <c r="BA171" s="372">
        <f t="shared" si="185"/>
        <v>0</v>
      </c>
      <c r="BB171" s="372"/>
      <c r="BC171" s="30"/>
      <c r="BD171" s="30">
        <f t="shared" si="194"/>
        <v>0</v>
      </c>
      <c r="BE171" s="30"/>
      <c r="BF171" s="141">
        <f t="shared" si="204"/>
        <v>0</v>
      </c>
      <c r="BG171" s="36" t="str">
        <f t="shared" si="162"/>
        <v xml:space="preserve"> </v>
      </c>
      <c r="BH171" s="742"/>
      <c r="BI171" s="30">
        <f t="shared" si="151"/>
        <v>0</v>
      </c>
      <c r="BJ171" s="148" t="str">
        <f t="shared" si="182"/>
        <v xml:space="preserve"> </v>
      </c>
      <c r="BL171" s="823">
        <f t="shared" si="188"/>
        <v>-17.5</v>
      </c>
      <c r="BM171" s="823">
        <f t="shared" si="189"/>
        <v>-29.5</v>
      </c>
      <c r="BN171" s="817">
        <v>-29.5</v>
      </c>
      <c r="BO171" s="817"/>
      <c r="BP171" s="817"/>
      <c r="BQ171" s="767">
        <v>12</v>
      </c>
    </row>
    <row r="172" spans="1:69" s="8" customFormat="1" ht="19.5" customHeight="1" x14ac:dyDescent="0.25">
      <c r="A172" s="651" t="s">
        <v>157</v>
      </c>
      <c r="B172" s="643" t="s">
        <v>155</v>
      </c>
      <c r="C172" s="380">
        <f>M172+AY172</f>
        <v>0</v>
      </c>
      <c r="D172" s="380">
        <f>N172+AZ172</f>
        <v>0</v>
      </c>
      <c r="E172" s="49">
        <f t="shared" si="225"/>
        <v>8.6</v>
      </c>
      <c r="F172" s="49">
        <f t="shared" si="190"/>
        <v>8.6</v>
      </c>
      <c r="G172" s="49">
        <f t="shared" si="226"/>
        <v>0</v>
      </c>
      <c r="H172" s="49">
        <f t="shared" si="186"/>
        <v>8.6</v>
      </c>
      <c r="I172" s="49" t="str">
        <f t="shared" si="187"/>
        <v xml:space="preserve"> </v>
      </c>
      <c r="J172" s="842">
        <f t="shared" si="227"/>
        <v>36.5</v>
      </c>
      <c r="K172" s="70">
        <f t="shared" si="209"/>
        <v>-27.9</v>
      </c>
      <c r="L172" s="181">
        <f t="shared" si="210"/>
        <v>23.56164383561644</v>
      </c>
      <c r="M172" s="380">
        <f t="shared" si="197"/>
        <v>0</v>
      </c>
      <c r="N172" s="380">
        <f t="shared" si="198"/>
        <v>0</v>
      </c>
      <c r="O172" s="49">
        <f t="shared" si="228"/>
        <v>0</v>
      </c>
      <c r="P172" s="49">
        <f t="shared" si="191"/>
        <v>0</v>
      </c>
      <c r="Q172" s="49">
        <f t="shared" si="192"/>
        <v>0</v>
      </c>
      <c r="R172" s="49">
        <f t="shared" si="200"/>
        <v>0</v>
      </c>
      <c r="S172" s="49" t="str">
        <f t="shared" si="201"/>
        <v xml:space="preserve"> </v>
      </c>
      <c r="T172" s="842">
        <f t="shared" si="214"/>
        <v>0</v>
      </c>
      <c r="U172" s="93">
        <f t="shared" si="215"/>
        <v>0</v>
      </c>
      <c r="V172" s="706" t="str">
        <f t="shared" si="216"/>
        <v xml:space="preserve"> </v>
      </c>
      <c r="W172" s="872">
        <f>W173+W174+W177+W178</f>
        <v>0</v>
      </c>
      <c r="X172" s="462">
        <f>X173+X174+X177+X178</f>
        <v>0</v>
      </c>
      <c r="Y172" s="30">
        <f t="shared" si="213"/>
        <v>0</v>
      </c>
      <c r="Z172" s="951">
        <f>Z173+Z174+Z177+Z178</f>
        <v>0</v>
      </c>
      <c r="AA172" s="981">
        <f>AA173+AA174+AA177+AA178</f>
        <v>0</v>
      </c>
      <c r="AB172" s="372">
        <f t="shared" si="193"/>
        <v>0</v>
      </c>
      <c r="AC172" s="49">
        <f>AC173+AC175+AC177+AC178</f>
        <v>0</v>
      </c>
      <c r="AD172" s="49">
        <f t="shared" si="203"/>
        <v>0</v>
      </c>
      <c r="AE172" s="49" t="str">
        <f t="shared" si="202"/>
        <v xml:space="preserve"> </v>
      </c>
      <c r="AF172" s="916">
        <f>AF173+AF174+AF177+AF178</f>
        <v>0</v>
      </c>
      <c r="AG172" s="49">
        <f t="shared" si="217"/>
        <v>0</v>
      </c>
      <c r="AH172" s="160" t="str">
        <f t="shared" si="218"/>
        <v xml:space="preserve"> </v>
      </c>
      <c r="AI172" s="462">
        <f>AI174</f>
        <v>0</v>
      </c>
      <c r="AJ172" s="49">
        <f>AJ174</f>
        <v>0</v>
      </c>
      <c r="AK172" s="49">
        <f>AK173+AK174+AK177+AK178</f>
        <v>0</v>
      </c>
      <c r="AL172" s="49">
        <f t="shared" si="219"/>
        <v>0</v>
      </c>
      <c r="AM172" s="49" t="str">
        <f t="shared" si="220"/>
        <v xml:space="preserve"> </v>
      </c>
      <c r="AN172" s="797">
        <f>AN174</f>
        <v>0</v>
      </c>
      <c r="AO172" s="49">
        <f t="shared" si="221"/>
        <v>0</v>
      </c>
      <c r="AP172" s="206" t="str">
        <f t="shared" si="208"/>
        <v xml:space="preserve"> </v>
      </c>
      <c r="AQ172" s="175"/>
      <c r="AR172" s="380"/>
      <c r="AS172" s="49">
        <f>AS173+AS175+AS177+AS178</f>
        <v>0</v>
      </c>
      <c r="AT172" s="49">
        <f t="shared" si="222"/>
        <v>0</v>
      </c>
      <c r="AU172" s="70" t="str">
        <f t="shared" si="211"/>
        <v xml:space="preserve"> </v>
      </c>
      <c r="AV172" s="748"/>
      <c r="AW172" s="49">
        <f t="shared" si="223"/>
        <v>0</v>
      </c>
      <c r="AX172" s="501" t="str">
        <f t="shared" si="212"/>
        <v xml:space="preserve"> </v>
      </c>
      <c r="AY172" s="551"/>
      <c r="AZ172" s="380">
        <f>AZ173+AZ175+AZ177+AZ178</f>
        <v>0</v>
      </c>
      <c r="BA172" s="380">
        <f t="shared" si="185"/>
        <v>0</v>
      </c>
      <c r="BB172" s="380">
        <f>BB173+BB175+BB177+BB178</f>
        <v>0</v>
      </c>
      <c r="BC172" s="49">
        <f>BC173+BC175+BC177+BC178</f>
        <v>8.6</v>
      </c>
      <c r="BD172" s="49">
        <f t="shared" si="194"/>
        <v>8.6</v>
      </c>
      <c r="BE172" s="49">
        <f>BE173+BE175+BE177+BE178</f>
        <v>0</v>
      </c>
      <c r="BF172" s="135">
        <f t="shared" si="204"/>
        <v>8.6</v>
      </c>
      <c r="BG172" s="49" t="str">
        <f t="shared" si="162"/>
        <v xml:space="preserve"> </v>
      </c>
      <c r="BH172" s="748">
        <f>BH173+BH175+BH177+BH178</f>
        <v>36.5</v>
      </c>
      <c r="BI172" s="49">
        <f t="shared" ref="BI172:BI202" si="229">BC172-BH172</f>
        <v>-27.9</v>
      </c>
      <c r="BJ172" s="148">
        <f t="shared" si="182"/>
        <v>23.56164383561644</v>
      </c>
      <c r="BK172" s="2"/>
      <c r="BL172" s="823">
        <f t="shared" si="188"/>
        <v>0</v>
      </c>
      <c r="BM172" s="823">
        <f t="shared" si="189"/>
        <v>0</v>
      </c>
      <c r="BN172" s="813">
        <v>0</v>
      </c>
      <c r="BO172" s="813"/>
      <c r="BP172" s="813"/>
      <c r="BQ172" s="810">
        <v>0</v>
      </c>
    </row>
    <row r="173" spans="1:69" ht="21" customHeight="1" x14ac:dyDescent="0.25">
      <c r="A173" s="644" t="s">
        <v>156</v>
      </c>
      <c r="B173" s="645" t="s">
        <v>158</v>
      </c>
      <c r="C173" s="372">
        <f>M173+AY173</f>
        <v>0</v>
      </c>
      <c r="D173" s="372">
        <f>N173+AZ173</f>
        <v>0</v>
      </c>
      <c r="E173" s="30">
        <f t="shared" si="225"/>
        <v>8.6</v>
      </c>
      <c r="F173" s="30">
        <f t="shared" si="190"/>
        <v>8.6</v>
      </c>
      <c r="G173" s="30">
        <f t="shared" si="226"/>
        <v>0</v>
      </c>
      <c r="H173" s="49">
        <f t="shared" si="186"/>
        <v>8.6</v>
      </c>
      <c r="I173" s="49" t="str">
        <f t="shared" si="187"/>
        <v xml:space="preserve"> </v>
      </c>
      <c r="J173" s="833">
        <f t="shared" si="227"/>
        <v>36.5</v>
      </c>
      <c r="K173" s="71">
        <f t="shared" si="209"/>
        <v>-27.9</v>
      </c>
      <c r="L173" s="182">
        <f t="shared" si="210"/>
        <v>23.56164383561644</v>
      </c>
      <c r="M173" s="372">
        <f t="shared" si="197"/>
        <v>0</v>
      </c>
      <c r="N173" s="372">
        <f t="shared" si="198"/>
        <v>0</v>
      </c>
      <c r="O173" s="30">
        <f t="shared" si="228"/>
        <v>0</v>
      </c>
      <c r="P173" s="30">
        <f t="shared" si="191"/>
        <v>0</v>
      </c>
      <c r="Q173" s="30">
        <f t="shared" si="192"/>
        <v>0</v>
      </c>
      <c r="R173" s="30">
        <f t="shared" si="200"/>
        <v>0</v>
      </c>
      <c r="S173" s="30" t="str">
        <f t="shared" si="201"/>
        <v xml:space="preserve"> </v>
      </c>
      <c r="T173" s="842">
        <f t="shared" si="214"/>
        <v>0</v>
      </c>
      <c r="U173" s="94">
        <f t="shared" si="215"/>
        <v>0</v>
      </c>
      <c r="V173" s="704" t="str">
        <f t="shared" si="216"/>
        <v xml:space="preserve"> </v>
      </c>
      <c r="W173" s="863"/>
      <c r="X173" s="394"/>
      <c r="Y173" s="30">
        <f t="shared" si="213"/>
        <v>0</v>
      </c>
      <c r="Z173" s="565"/>
      <c r="AA173" s="972"/>
      <c r="AB173" s="372">
        <f t="shared" si="193"/>
        <v>0</v>
      </c>
      <c r="AC173" s="30"/>
      <c r="AD173" s="30">
        <f t="shared" si="203"/>
        <v>0</v>
      </c>
      <c r="AE173" s="30" t="str">
        <f t="shared" si="202"/>
        <v xml:space="preserve"> </v>
      </c>
      <c r="AF173" s="910"/>
      <c r="AG173" s="30">
        <f t="shared" si="217"/>
        <v>0</v>
      </c>
      <c r="AH173" s="152" t="str">
        <f t="shared" si="218"/>
        <v xml:space="preserve"> </v>
      </c>
      <c r="AI173" s="394"/>
      <c r="AJ173" s="30"/>
      <c r="AK173" s="30"/>
      <c r="AL173" s="49">
        <f t="shared" si="219"/>
        <v>0</v>
      </c>
      <c r="AM173" s="30" t="str">
        <f t="shared" si="220"/>
        <v xml:space="preserve"> </v>
      </c>
      <c r="AN173" s="787"/>
      <c r="AO173" s="30">
        <f t="shared" si="221"/>
        <v>0</v>
      </c>
      <c r="AP173" s="206" t="str">
        <f t="shared" si="208"/>
        <v xml:space="preserve"> </v>
      </c>
      <c r="AQ173" s="151"/>
      <c r="AR173" s="372"/>
      <c r="AS173" s="30"/>
      <c r="AT173" s="30">
        <f t="shared" si="222"/>
        <v>0</v>
      </c>
      <c r="AU173" s="47" t="str">
        <f t="shared" si="211"/>
        <v xml:space="preserve"> </v>
      </c>
      <c r="AV173" s="742"/>
      <c r="AW173" s="30">
        <f t="shared" si="223"/>
        <v>0</v>
      </c>
      <c r="AX173" s="484" t="str">
        <f t="shared" si="212"/>
        <v xml:space="preserve"> </v>
      </c>
      <c r="AY173" s="552"/>
      <c r="AZ173" s="372"/>
      <c r="BA173" s="372">
        <f t="shared" si="185"/>
        <v>0</v>
      </c>
      <c r="BB173" s="372"/>
      <c r="BC173" s="30">
        <v>8.6</v>
      </c>
      <c r="BD173" s="30">
        <f t="shared" si="194"/>
        <v>8.6</v>
      </c>
      <c r="BE173" s="30"/>
      <c r="BF173" s="73">
        <f t="shared" si="204"/>
        <v>8.6</v>
      </c>
      <c r="BG173" s="30" t="str">
        <f t="shared" si="162"/>
        <v xml:space="preserve"> </v>
      </c>
      <c r="BH173" s="742">
        <v>36.5</v>
      </c>
      <c r="BI173" s="30">
        <f t="shared" si="229"/>
        <v>-27.9</v>
      </c>
      <c r="BJ173" s="148">
        <f t="shared" si="182"/>
        <v>23.56164383561644</v>
      </c>
      <c r="BL173" s="823">
        <f t="shared" si="188"/>
        <v>0</v>
      </c>
      <c r="BM173" s="823">
        <f t="shared" si="189"/>
        <v>0</v>
      </c>
      <c r="BN173" s="810"/>
      <c r="BO173" s="810"/>
      <c r="BP173" s="810"/>
      <c r="BQ173" s="817"/>
    </row>
    <row r="174" spans="1:69" ht="21" customHeight="1" x14ac:dyDescent="0.25">
      <c r="A174" s="644" t="s">
        <v>315</v>
      </c>
      <c r="B174" s="645" t="s">
        <v>160</v>
      </c>
      <c r="C174" s="394">
        <f>C175+C176</f>
        <v>0</v>
      </c>
      <c r="D174" s="394">
        <f>D175+D176</f>
        <v>0</v>
      </c>
      <c r="E174" s="30">
        <f>E175+E176</f>
        <v>0</v>
      </c>
      <c r="F174" s="30">
        <f>F175+F176</f>
        <v>0</v>
      </c>
      <c r="G174" s="372">
        <f>G175+G176</f>
        <v>0</v>
      </c>
      <c r="H174" s="30">
        <f t="shared" si="186"/>
        <v>0</v>
      </c>
      <c r="I174" s="30" t="str">
        <f t="shared" si="187"/>
        <v xml:space="preserve"> </v>
      </c>
      <c r="J174" s="833">
        <f t="shared" si="227"/>
        <v>0</v>
      </c>
      <c r="K174" s="71">
        <f t="shared" si="209"/>
        <v>0</v>
      </c>
      <c r="L174" s="182" t="str">
        <f t="shared" si="210"/>
        <v xml:space="preserve"> </v>
      </c>
      <c r="M174" s="372">
        <f t="shared" ref="M174:M202" si="230">W174+AI174+AQ174</f>
        <v>0</v>
      </c>
      <c r="N174" s="394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201"/>
        <v xml:space="preserve"> </v>
      </c>
      <c r="T174" s="849">
        <f t="shared" si="214"/>
        <v>0</v>
      </c>
      <c r="U174" s="850">
        <f t="shared" si="215"/>
        <v>0</v>
      </c>
      <c r="V174" s="704"/>
      <c r="W174" s="863">
        <f t="shared" ref="W174:AD174" si="231">W175+W176</f>
        <v>0</v>
      </c>
      <c r="X174" s="394">
        <f t="shared" si="231"/>
        <v>0</v>
      </c>
      <c r="Y174" s="30">
        <f t="shared" si="213"/>
        <v>0</v>
      </c>
      <c r="Z174" s="565"/>
      <c r="AA174" s="972">
        <f t="shared" si="231"/>
        <v>0</v>
      </c>
      <c r="AB174" s="394">
        <f t="shared" si="231"/>
        <v>0</v>
      </c>
      <c r="AC174" s="30">
        <f t="shared" si="231"/>
        <v>0</v>
      </c>
      <c r="AD174" s="30">
        <f t="shared" si="231"/>
        <v>0</v>
      </c>
      <c r="AE174" s="30" t="str">
        <f t="shared" si="202"/>
        <v xml:space="preserve"> </v>
      </c>
      <c r="AF174" s="910">
        <f>AF175+AF176</f>
        <v>0</v>
      </c>
      <c r="AG174" s="30">
        <f t="shared" si="217"/>
        <v>0</v>
      </c>
      <c r="AH174" s="152"/>
      <c r="AI174" s="394"/>
      <c r="AJ174" s="30">
        <f>AJ175+AJ176</f>
        <v>0</v>
      </c>
      <c r="AK174" s="30">
        <f>AK175+AK176</f>
        <v>0</v>
      </c>
      <c r="AL174" s="30">
        <f>AL175+AL176</f>
        <v>0</v>
      </c>
      <c r="AM174" s="30"/>
      <c r="AN174" s="30">
        <f>AN175+AN176</f>
        <v>0</v>
      </c>
      <c r="AO174" s="30">
        <f>AO175+AO176</f>
        <v>0</v>
      </c>
      <c r="AP174" s="206" t="str">
        <f t="shared" si="208"/>
        <v xml:space="preserve"> </v>
      </c>
      <c r="AQ174" s="151"/>
      <c r="AR174" s="372"/>
      <c r="AS174" s="30"/>
      <c r="AT174" s="30"/>
      <c r="AU174" s="47"/>
      <c r="AV174" s="742"/>
      <c r="AW174" s="30"/>
      <c r="AX174" s="484"/>
      <c r="AY174" s="552"/>
      <c r="AZ174" s="372"/>
      <c r="BA174" s="372">
        <f t="shared" si="185"/>
        <v>0</v>
      </c>
      <c r="BB174" s="372"/>
      <c r="BC174" s="30"/>
      <c r="BD174" s="30"/>
      <c r="BE174" s="30"/>
      <c r="BF174" s="73"/>
      <c r="BG174" s="30"/>
      <c r="BH174" s="742"/>
      <c r="BI174" s="30">
        <f t="shared" si="229"/>
        <v>0</v>
      </c>
      <c r="BJ174" s="148" t="str">
        <f t="shared" si="182"/>
        <v xml:space="preserve"> </v>
      </c>
      <c r="BL174" s="823">
        <f t="shared" si="188"/>
        <v>0</v>
      </c>
      <c r="BM174" s="823">
        <f t="shared" si="189"/>
        <v>0</v>
      </c>
      <c r="BN174" s="810"/>
      <c r="BO174" s="810"/>
      <c r="BP174" s="810"/>
      <c r="BQ174" s="813"/>
    </row>
    <row r="175" spans="1:69" ht="28.5" customHeight="1" x14ac:dyDescent="0.25">
      <c r="A175" s="644" t="s">
        <v>313</v>
      </c>
      <c r="B175" s="645" t="s">
        <v>160</v>
      </c>
      <c r="C175" s="372">
        <f>M175+AY175</f>
        <v>0</v>
      </c>
      <c r="D175" s="372">
        <f>N175+AZ175</f>
        <v>0</v>
      </c>
      <c r="E175" s="30">
        <f t="shared" ref="E175:E184" si="232">O175+BC175</f>
        <v>0</v>
      </c>
      <c r="F175" s="30">
        <f t="shared" si="190"/>
        <v>0</v>
      </c>
      <c r="G175" s="30">
        <f>Q175+BE175</f>
        <v>0</v>
      </c>
      <c r="H175" s="30">
        <f t="shared" si="186"/>
        <v>0</v>
      </c>
      <c r="I175" s="30" t="str">
        <f t="shared" si="187"/>
        <v xml:space="preserve"> </v>
      </c>
      <c r="J175" s="833">
        <f t="shared" si="227"/>
        <v>0</v>
      </c>
      <c r="K175" s="47">
        <f t="shared" si="209"/>
        <v>0</v>
      </c>
      <c r="L175" s="178" t="str">
        <f t="shared" si="210"/>
        <v xml:space="preserve"> </v>
      </c>
      <c r="M175" s="372">
        <f t="shared" si="230"/>
        <v>0</v>
      </c>
      <c r="N175" s="372">
        <f t="shared" ref="N175:N202" si="233">X175+AJ175+AR175</f>
        <v>0</v>
      </c>
      <c r="O175" s="30">
        <f t="shared" si="228"/>
        <v>0</v>
      </c>
      <c r="P175" s="30">
        <f t="shared" si="191"/>
        <v>0</v>
      </c>
      <c r="Q175" s="30">
        <f t="shared" si="192"/>
        <v>0</v>
      </c>
      <c r="R175" s="30">
        <f t="shared" si="200"/>
        <v>0</v>
      </c>
      <c r="S175" s="30" t="str">
        <f t="shared" si="201"/>
        <v xml:space="preserve"> </v>
      </c>
      <c r="T175" s="842">
        <f t="shared" si="214"/>
        <v>0</v>
      </c>
      <c r="U175" s="94">
        <f t="shared" si="215"/>
        <v>0</v>
      </c>
      <c r="V175" s="704" t="str">
        <f t="shared" si="216"/>
        <v xml:space="preserve"> </v>
      </c>
      <c r="W175" s="863"/>
      <c r="X175" s="394"/>
      <c r="Y175" s="30">
        <f t="shared" si="213"/>
        <v>0</v>
      </c>
      <c r="Z175" s="565"/>
      <c r="AA175" s="972"/>
      <c r="AB175" s="385">
        <f>AA175-AC175</f>
        <v>0</v>
      </c>
      <c r="AC175" s="30"/>
      <c r="AD175" s="30">
        <f t="shared" si="203"/>
        <v>0</v>
      </c>
      <c r="AE175" s="30" t="str">
        <f t="shared" si="202"/>
        <v xml:space="preserve"> </v>
      </c>
      <c r="AF175" s="910"/>
      <c r="AG175" s="30">
        <f t="shared" si="217"/>
        <v>0</v>
      </c>
      <c r="AH175" s="152" t="str">
        <f t="shared" si="218"/>
        <v xml:space="preserve"> </v>
      </c>
      <c r="AI175" s="394"/>
      <c r="AJ175" s="30"/>
      <c r="AK175" s="30"/>
      <c r="AL175" s="49">
        <f t="shared" si="219"/>
        <v>0</v>
      </c>
      <c r="AM175" s="30" t="str">
        <f t="shared" si="220"/>
        <v xml:space="preserve"> </v>
      </c>
      <c r="AN175" s="787"/>
      <c r="AO175" s="30">
        <f t="shared" si="221"/>
        <v>0</v>
      </c>
      <c r="AP175" s="206" t="str">
        <f t="shared" si="208"/>
        <v xml:space="preserve"> </v>
      </c>
      <c r="AQ175" s="151"/>
      <c r="AR175" s="372"/>
      <c r="AS175" s="30"/>
      <c r="AT175" s="30">
        <f t="shared" si="222"/>
        <v>0</v>
      </c>
      <c r="AU175" s="47" t="str">
        <f t="shared" si="211"/>
        <v xml:space="preserve"> </v>
      </c>
      <c r="AV175" s="742"/>
      <c r="AW175" s="30">
        <f t="shared" si="223"/>
        <v>0</v>
      </c>
      <c r="AX175" s="484" t="str">
        <f t="shared" si="212"/>
        <v xml:space="preserve"> </v>
      </c>
      <c r="AY175" s="552"/>
      <c r="AZ175" s="372"/>
      <c r="BA175" s="372">
        <f t="shared" si="185"/>
        <v>0</v>
      </c>
      <c r="BB175" s="372"/>
      <c r="BC175" s="30"/>
      <c r="BD175" s="30">
        <f t="shared" si="194"/>
        <v>0</v>
      </c>
      <c r="BE175" s="30"/>
      <c r="BF175" s="133">
        <f t="shared" si="204"/>
        <v>0</v>
      </c>
      <c r="BG175" s="30" t="str">
        <f t="shared" si="162"/>
        <v xml:space="preserve"> </v>
      </c>
      <c r="BH175" s="748"/>
      <c r="BI175" s="49">
        <f t="shared" si="229"/>
        <v>0</v>
      </c>
      <c r="BJ175" s="148" t="str">
        <f t="shared" si="182"/>
        <v xml:space="preserve"> </v>
      </c>
      <c r="BL175" s="823">
        <f t="shared" si="188"/>
        <v>0</v>
      </c>
      <c r="BM175" s="823">
        <f t="shared" si="189"/>
        <v>0</v>
      </c>
      <c r="BN175" s="810"/>
      <c r="BO175" s="810"/>
      <c r="BP175" s="810"/>
      <c r="BQ175" s="813"/>
    </row>
    <row r="176" spans="1:69" ht="28.5" customHeight="1" x14ac:dyDescent="0.25">
      <c r="A176" s="644" t="s">
        <v>314</v>
      </c>
      <c r="B176" s="645" t="s">
        <v>160</v>
      </c>
      <c r="C176" s="372">
        <f>M176+AY176</f>
        <v>0</v>
      </c>
      <c r="D176" s="372">
        <f>N176+AZ176</f>
        <v>0</v>
      </c>
      <c r="E176" s="30">
        <f t="shared" si="232"/>
        <v>0</v>
      </c>
      <c r="F176" s="30">
        <f t="shared" si="190"/>
        <v>0</v>
      </c>
      <c r="G176" s="30"/>
      <c r="H176" s="30">
        <f t="shared" si="186"/>
        <v>0</v>
      </c>
      <c r="I176" s="30" t="str">
        <f t="shared" si="187"/>
        <v xml:space="preserve"> </v>
      </c>
      <c r="J176" s="833">
        <f t="shared" si="227"/>
        <v>0</v>
      </c>
      <c r="K176" s="73">
        <f t="shared" si="209"/>
        <v>0</v>
      </c>
      <c r="L176" s="184" t="str">
        <f t="shared" si="210"/>
        <v xml:space="preserve"> </v>
      </c>
      <c r="M176" s="372">
        <f t="shared" si="230"/>
        <v>0</v>
      </c>
      <c r="N176" s="372">
        <f t="shared" si="233"/>
        <v>0</v>
      </c>
      <c r="O176" s="30">
        <f t="shared" si="228"/>
        <v>0</v>
      </c>
      <c r="P176" s="30">
        <f t="shared" si="191"/>
        <v>0</v>
      </c>
      <c r="Q176" s="30">
        <f t="shared" si="192"/>
        <v>0</v>
      </c>
      <c r="R176" s="30">
        <f t="shared" si="200"/>
        <v>0</v>
      </c>
      <c r="S176" s="30" t="str">
        <f t="shared" si="201"/>
        <v xml:space="preserve"> </v>
      </c>
      <c r="T176" s="842">
        <f t="shared" si="214"/>
        <v>0</v>
      </c>
      <c r="U176" s="94">
        <f t="shared" si="215"/>
        <v>0</v>
      </c>
      <c r="V176" s="704"/>
      <c r="W176" s="863"/>
      <c r="X176" s="394"/>
      <c r="Y176" s="30">
        <f t="shared" si="213"/>
        <v>0</v>
      </c>
      <c r="Z176" s="565"/>
      <c r="AA176" s="972"/>
      <c r="AB176" s="385">
        <f>AA176-AC176</f>
        <v>0</v>
      </c>
      <c r="AC176" s="30"/>
      <c r="AD176" s="30">
        <f t="shared" si="203"/>
        <v>0</v>
      </c>
      <c r="AE176" s="30" t="str">
        <f t="shared" si="202"/>
        <v xml:space="preserve"> </v>
      </c>
      <c r="AF176" s="910"/>
      <c r="AG176" s="30">
        <f t="shared" si="217"/>
        <v>0</v>
      </c>
      <c r="AH176" s="152"/>
      <c r="AI176" s="394"/>
      <c r="AJ176" s="30"/>
      <c r="AK176" s="30"/>
      <c r="AL176" s="49">
        <f t="shared" si="219"/>
        <v>0</v>
      </c>
      <c r="AM176" s="30"/>
      <c r="AN176" s="787"/>
      <c r="AO176" s="30">
        <f t="shared" si="221"/>
        <v>0</v>
      </c>
      <c r="AP176" s="206" t="str">
        <f t="shared" si="208"/>
        <v xml:space="preserve"> </v>
      </c>
      <c r="AQ176" s="151"/>
      <c r="AR176" s="372"/>
      <c r="AS176" s="30"/>
      <c r="AT176" s="30"/>
      <c r="AU176" s="47"/>
      <c r="AV176" s="742"/>
      <c r="AW176" s="30"/>
      <c r="AX176" s="484"/>
      <c r="AY176" s="552"/>
      <c r="AZ176" s="372"/>
      <c r="BA176" s="372">
        <f t="shared" si="185"/>
        <v>0</v>
      </c>
      <c r="BB176" s="372"/>
      <c r="BC176" s="30"/>
      <c r="BD176" s="30"/>
      <c r="BE176" s="30"/>
      <c r="BF176" s="133"/>
      <c r="BG176" s="30"/>
      <c r="BH176" s="748"/>
      <c r="BI176" s="49">
        <f t="shared" si="229"/>
        <v>0</v>
      </c>
      <c r="BJ176" s="148" t="str">
        <f t="shared" si="182"/>
        <v xml:space="preserve"> </v>
      </c>
      <c r="BL176" s="823">
        <f t="shared" si="188"/>
        <v>0</v>
      </c>
      <c r="BM176" s="823">
        <f t="shared" si="189"/>
        <v>0</v>
      </c>
      <c r="BN176" s="810"/>
      <c r="BO176" s="813"/>
      <c r="BP176" s="813"/>
      <c r="BQ176" s="813"/>
    </row>
    <row r="177" spans="1:69" ht="30.75" customHeight="1" x14ac:dyDescent="0.25">
      <c r="A177" s="644" t="s">
        <v>163</v>
      </c>
      <c r="B177" s="645" t="s">
        <v>161</v>
      </c>
      <c r="C177" s="578"/>
      <c r="D177" s="372">
        <f t="shared" ref="D177:D184" si="234">N177+AZ177</f>
        <v>0</v>
      </c>
      <c r="E177" s="30">
        <f t="shared" si="232"/>
        <v>0</v>
      </c>
      <c r="F177" s="30">
        <f t="shared" si="190"/>
        <v>0</v>
      </c>
      <c r="G177" s="30">
        <f t="shared" ref="G177:G184" si="235">Q177+BE177</f>
        <v>0</v>
      </c>
      <c r="H177" s="49">
        <f t="shared" si="186"/>
        <v>0</v>
      </c>
      <c r="I177" s="30" t="str">
        <f t="shared" si="187"/>
        <v xml:space="preserve"> </v>
      </c>
      <c r="J177" s="833">
        <f t="shared" si="227"/>
        <v>0</v>
      </c>
      <c r="K177" s="47">
        <f t="shared" si="209"/>
        <v>0</v>
      </c>
      <c r="L177" s="178" t="str">
        <f t="shared" si="210"/>
        <v xml:space="preserve"> </v>
      </c>
      <c r="M177" s="372">
        <f t="shared" si="230"/>
        <v>0</v>
      </c>
      <c r="N177" s="372">
        <f t="shared" si="233"/>
        <v>0</v>
      </c>
      <c r="O177" s="30">
        <f t="shared" si="228"/>
        <v>0</v>
      </c>
      <c r="P177" s="30">
        <f t="shared" si="191"/>
        <v>0</v>
      </c>
      <c r="Q177" s="30">
        <f t="shared" si="192"/>
        <v>0</v>
      </c>
      <c r="R177" s="30">
        <f t="shared" si="200"/>
        <v>0</v>
      </c>
      <c r="S177" s="30" t="str">
        <f t="shared" si="201"/>
        <v xml:space="preserve"> </v>
      </c>
      <c r="T177" s="842">
        <f t="shared" si="214"/>
        <v>0</v>
      </c>
      <c r="U177" s="94">
        <f t="shared" si="215"/>
        <v>0</v>
      </c>
      <c r="V177" s="704" t="str">
        <f t="shared" si="216"/>
        <v xml:space="preserve"> </v>
      </c>
      <c r="W177" s="863"/>
      <c r="X177" s="394"/>
      <c r="Y177" s="30">
        <f t="shared" si="213"/>
        <v>0</v>
      </c>
      <c r="Z177" s="565"/>
      <c r="AA177" s="972"/>
      <c r="AB177" s="385">
        <f>AA177-AC177</f>
        <v>0</v>
      </c>
      <c r="AC177" s="30"/>
      <c r="AD177" s="30">
        <f t="shared" si="203"/>
        <v>0</v>
      </c>
      <c r="AE177" s="30" t="str">
        <f t="shared" si="202"/>
        <v xml:space="preserve"> </v>
      </c>
      <c r="AF177" s="910"/>
      <c r="AG177" s="30">
        <f t="shared" si="217"/>
        <v>0</v>
      </c>
      <c r="AH177" s="152" t="str">
        <f t="shared" si="218"/>
        <v xml:space="preserve"> </v>
      </c>
      <c r="AI177" s="394"/>
      <c r="AJ177" s="30"/>
      <c r="AK177" s="30"/>
      <c r="AL177" s="49">
        <f t="shared" si="219"/>
        <v>0</v>
      </c>
      <c r="AM177" s="30" t="str">
        <f t="shared" si="220"/>
        <v xml:space="preserve"> </v>
      </c>
      <c r="AN177" s="787"/>
      <c r="AO177" s="30">
        <f t="shared" si="221"/>
        <v>0</v>
      </c>
      <c r="AP177" s="206" t="str">
        <f t="shared" si="208"/>
        <v xml:space="preserve"> </v>
      </c>
      <c r="AQ177" s="151"/>
      <c r="AR177" s="372"/>
      <c r="AS177" s="30"/>
      <c r="AT177" s="30">
        <f t="shared" si="222"/>
        <v>0</v>
      </c>
      <c r="AU177" s="47" t="str">
        <f t="shared" si="211"/>
        <v xml:space="preserve"> </v>
      </c>
      <c r="AV177" s="742"/>
      <c r="AW177" s="30">
        <f t="shared" si="223"/>
        <v>0</v>
      </c>
      <c r="AX177" s="484" t="str">
        <f t="shared" si="212"/>
        <v xml:space="preserve"> </v>
      </c>
      <c r="AY177" s="552"/>
      <c r="AZ177" s="372"/>
      <c r="BA177" s="372">
        <f t="shared" si="185"/>
        <v>0</v>
      </c>
      <c r="BB177" s="372"/>
      <c r="BC177" s="30"/>
      <c r="BD177" s="30">
        <f t="shared" si="194"/>
        <v>0</v>
      </c>
      <c r="BE177" s="30"/>
      <c r="BF177" s="73">
        <f t="shared" si="204"/>
        <v>0</v>
      </c>
      <c r="BG177" s="30" t="str">
        <f t="shared" si="162"/>
        <v xml:space="preserve"> </v>
      </c>
      <c r="BH177" s="751"/>
      <c r="BI177" s="56">
        <f t="shared" si="229"/>
        <v>0</v>
      </c>
      <c r="BJ177" s="148" t="str">
        <f t="shared" si="182"/>
        <v xml:space="preserve"> </v>
      </c>
      <c r="BL177" s="823">
        <f t="shared" si="188"/>
        <v>0</v>
      </c>
      <c r="BM177" s="823">
        <f t="shared" si="189"/>
        <v>0</v>
      </c>
      <c r="BN177" s="810"/>
      <c r="BO177" s="810"/>
      <c r="BP177" s="810"/>
      <c r="BQ177" s="810"/>
    </row>
    <row r="178" spans="1:69" ht="29.25" customHeight="1" x14ac:dyDescent="0.25">
      <c r="A178" s="644" t="s">
        <v>164</v>
      </c>
      <c r="B178" s="645" t="s">
        <v>162</v>
      </c>
      <c r="C178" s="578"/>
      <c r="D178" s="372">
        <f t="shared" si="234"/>
        <v>0</v>
      </c>
      <c r="E178" s="30">
        <f t="shared" si="232"/>
        <v>0</v>
      </c>
      <c r="F178" s="30">
        <f t="shared" si="190"/>
        <v>0</v>
      </c>
      <c r="G178" s="30">
        <f t="shared" si="235"/>
        <v>0</v>
      </c>
      <c r="H178" s="30">
        <f t="shared" si="186"/>
        <v>0</v>
      </c>
      <c r="I178" s="30" t="str">
        <f t="shared" si="187"/>
        <v xml:space="preserve"> </v>
      </c>
      <c r="J178" s="833">
        <f t="shared" si="227"/>
        <v>0</v>
      </c>
      <c r="K178" s="47">
        <f t="shared" si="209"/>
        <v>0</v>
      </c>
      <c r="L178" s="178" t="str">
        <f t="shared" si="210"/>
        <v xml:space="preserve"> </v>
      </c>
      <c r="M178" s="372">
        <f t="shared" si="230"/>
        <v>0</v>
      </c>
      <c r="N178" s="372">
        <f t="shared" si="233"/>
        <v>0</v>
      </c>
      <c r="O178" s="30">
        <f t="shared" si="228"/>
        <v>0</v>
      </c>
      <c r="P178" s="30">
        <f t="shared" si="191"/>
        <v>0</v>
      </c>
      <c r="Q178" s="30">
        <f t="shared" si="192"/>
        <v>0</v>
      </c>
      <c r="R178" s="30">
        <f t="shared" si="200"/>
        <v>0</v>
      </c>
      <c r="S178" s="30" t="str">
        <f t="shared" si="201"/>
        <v xml:space="preserve"> </v>
      </c>
      <c r="T178" s="842">
        <f t="shared" si="214"/>
        <v>0</v>
      </c>
      <c r="U178" s="94">
        <f t="shared" si="215"/>
        <v>0</v>
      </c>
      <c r="V178" s="704" t="str">
        <f t="shared" si="216"/>
        <v xml:space="preserve"> </v>
      </c>
      <c r="W178" s="863"/>
      <c r="X178" s="394"/>
      <c r="Y178" s="30">
        <f t="shared" si="213"/>
        <v>0</v>
      </c>
      <c r="Z178" s="565"/>
      <c r="AA178" s="972"/>
      <c r="AB178" s="372">
        <f t="shared" si="193"/>
        <v>0</v>
      </c>
      <c r="AC178" s="30"/>
      <c r="AD178" s="30">
        <f t="shared" si="203"/>
        <v>0</v>
      </c>
      <c r="AE178" s="30" t="str">
        <f t="shared" si="202"/>
        <v xml:space="preserve"> </v>
      </c>
      <c r="AF178" s="910"/>
      <c r="AG178" s="30">
        <f t="shared" si="217"/>
        <v>0</v>
      </c>
      <c r="AH178" s="152" t="str">
        <f t="shared" si="218"/>
        <v xml:space="preserve"> </v>
      </c>
      <c r="AI178" s="394"/>
      <c r="AJ178" s="30"/>
      <c r="AK178" s="30"/>
      <c r="AL178" s="49">
        <f t="shared" si="219"/>
        <v>0</v>
      </c>
      <c r="AM178" s="30" t="str">
        <f t="shared" si="220"/>
        <v xml:space="preserve"> </v>
      </c>
      <c r="AN178" s="787"/>
      <c r="AO178" s="30">
        <f t="shared" si="221"/>
        <v>0</v>
      </c>
      <c r="AP178" s="206" t="str">
        <f t="shared" si="208"/>
        <v xml:space="preserve"> </v>
      </c>
      <c r="AQ178" s="151"/>
      <c r="AR178" s="372"/>
      <c r="AS178" s="30"/>
      <c r="AT178" s="30">
        <f t="shared" si="222"/>
        <v>0</v>
      </c>
      <c r="AU178" s="47" t="str">
        <f t="shared" si="211"/>
        <v xml:space="preserve"> </v>
      </c>
      <c r="AV178" s="742"/>
      <c r="AW178" s="30">
        <f t="shared" si="223"/>
        <v>0</v>
      </c>
      <c r="AX178" s="484" t="str">
        <f t="shared" si="212"/>
        <v xml:space="preserve"> </v>
      </c>
      <c r="AY178" s="552"/>
      <c r="AZ178" s="372"/>
      <c r="BA178" s="372">
        <f t="shared" si="185"/>
        <v>0</v>
      </c>
      <c r="BB178" s="372"/>
      <c r="BC178" s="30"/>
      <c r="BD178" s="30">
        <f t="shared" si="194"/>
        <v>0</v>
      </c>
      <c r="BE178" s="30"/>
      <c r="BF178" s="73">
        <f t="shared" si="204"/>
        <v>0</v>
      </c>
      <c r="BG178" s="30" t="str">
        <f t="shared" si="162"/>
        <v xml:space="preserve"> </v>
      </c>
      <c r="BH178" s="742"/>
      <c r="BI178" s="30">
        <f t="shared" si="229"/>
        <v>0</v>
      </c>
      <c r="BJ178" s="148" t="str">
        <f t="shared" si="182"/>
        <v xml:space="preserve"> </v>
      </c>
      <c r="BL178" s="823">
        <f t="shared" si="188"/>
        <v>0</v>
      </c>
      <c r="BM178" s="823">
        <f t="shared" si="189"/>
        <v>0</v>
      </c>
      <c r="BN178" s="813"/>
      <c r="BO178" s="810"/>
      <c r="BP178" s="810"/>
      <c r="BQ178" s="810"/>
    </row>
    <row r="179" spans="1:69" s="8" customFormat="1" ht="30" customHeight="1" x14ac:dyDescent="0.25">
      <c r="A179" s="648" t="s">
        <v>168</v>
      </c>
      <c r="B179" s="638" t="s">
        <v>166</v>
      </c>
      <c r="C179" s="380">
        <f>M179+AY179</f>
        <v>1180</v>
      </c>
      <c r="D179" s="380">
        <f t="shared" si="234"/>
        <v>1215.4000000000001</v>
      </c>
      <c r="E179" s="49">
        <f t="shared" si="232"/>
        <v>42.4</v>
      </c>
      <c r="F179" s="49">
        <f t="shared" si="190"/>
        <v>42.4</v>
      </c>
      <c r="G179" s="49">
        <f t="shared" si="235"/>
        <v>0</v>
      </c>
      <c r="H179" s="49">
        <f t="shared" si="186"/>
        <v>-1173</v>
      </c>
      <c r="I179" s="49">
        <f t="shared" si="187"/>
        <v>3.4885634359058741</v>
      </c>
      <c r="J179" s="842">
        <f t="shared" si="227"/>
        <v>592.5</v>
      </c>
      <c r="K179" s="71">
        <f t="shared" si="209"/>
        <v>-550.1</v>
      </c>
      <c r="L179" s="182">
        <f t="shared" si="210"/>
        <v>7.1561181434599153</v>
      </c>
      <c r="M179" s="380">
        <f t="shared" si="230"/>
        <v>0</v>
      </c>
      <c r="N179" s="380">
        <f t="shared" si="233"/>
        <v>0</v>
      </c>
      <c r="O179" s="49">
        <f t="shared" si="228"/>
        <v>0</v>
      </c>
      <c r="P179" s="49">
        <f t="shared" si="191"/>
        <v>0</v>
      </c>
      <c r="Q179" s="49">
        <f t="shared" si="192"/>
        <v>0</v>
      </c>
      <c r="R179" s="49">
        <f t="shared" si="200"/>
        <v>0</v>
      </c>
      <c r="S179" s="49" t="str">
        <f t="shared" si="201"/>
        <v xml:space="preserve"> </v>
      </c>
      <c r="T179" s="842">
        <f t="shared" si="214"/>
        <v>530</v>
      </c>
      <c r="U179" s="94">
        <f t="shared" si="215"/>
        <v>-530</v>
      </c>
      <c r="V179" s="707">
        <f t="shared" si="216"/>
        <v>0</v>
      </c>
      <c r="W179" s="872">
        <f>W180+W181+W182+W183+W184</f>
        <v>0</v>
      </c>
      <c r="X179" s="462">
        <f>X180+X181+X182+X183+X184</f>
        <v>0</v>
      </c>
      <c r="Y179" s="30">
        <f t="shared" si="213"/>
        <v>0</v>
      </c>
      <c r="Z179" s="951">
        <f>Z180+Z181+Z182+Z183+Z184</f>
        <v>0</v>
      </c>
      <c r="AA179" s="981">
        <f>AA180+AA181+AA182+AA183+AA184</f>
        <v>0</v>
      </c>
      <c r="AB179" s="380">
        <f>AB180+AB181+AB182+AB183+AB184</f>
        <v>0</v>
      </c>
      <c r="AC179" s="49">
        <f>AC180+AC181+AC182+AC183+AC184</f>
        <v>0</v>
      </c>
      <c r="AD179" s="49">
        <f t="shared" si="203"/>
        <v>0</v>
      </c>
      <c r="AE179" s="49" t="str">
        <f t="shared" si="202"/>
        <v xml:space="preserve"> </v>
      </c>
      <c r="AF179" s="916">
        <f>AF180+AF181+AF182+AF183+AF184</f>
        <v>530</v>
      </c>
      <c r="AG179" s="49">
        <f t="shared" si="217"/>
        <v>-530</v>
      </c>
      <c r="AH179" s="160">
        <f t="shared" si="218"/>
        <v>0</v>
      </c>
      <c r="AI179" s="462"/>
      <c r="AJ179" s="49"/>
      <c r="AK179" s="49">
        <f>AK180+AK181+AK182+AK183+AK184</f>
        <v>0</v>
      </c>
      <c r="AL179" s="49">
        <f t="shared" si="219"/>
        <v>0</v>
      </c>
      <c r="AM179" s="49" t="str">
        <f t="shared" si="220"/>
        <v xml:space="preserve"> </v>
      </c>
      <c r="AN179" s="797"/>
      <c r="AO179" s="49">
        <f t="shared" si="221"/>
        <v>0</v>
      </c>
      <c r="AP179" s="206" t="str">
        <f t="shared" si="208"/>
        <v xml:space="preserve"> </v>
      </c>
      <c r="AQ179" s="175"/>
      <c r="AR179" s="380"/>
      <c r="AS179" s="49">
        <f>AS180+AS181+AS182+AS183+AS184</f>
        <v>0</v>
      </c>
      <c r="AT179" s="49">
        <f t="shared" si="222"/>
        <v>0</v>
      </c>
      <c r="AU179" s="71" t="str">
        <f t="shared" si="211"/>
        <v xml:space="preserve"> </v>
      </c>
      <c r="AV179" s="748"/>
      <c r="AW179" s="49">
        <f t="shared" si="223"/>
        <v>0</v>
      </c>
      <c r="AX179" s="502" t="str">
        <f t="shared" si="212"/>
        <v xml:space="preserve"> </v>
      </c>
      <c r="AY179" s="175">
        <f>AY180+AY181+AY182+AY183+AY184</f>
        <v>1180</v>
      </c>
      <c r="AZ179" s="380">
        <f>AZ180+AZ181+AZ182+AZ183+AZ184</f>
        <v>1215.4000000000001</v>
      </c>
      <c r="BA179" s="380">
        <f t="shared" si="185"/>
        <v>1215.4000000000001</v>
      </c>
      <c r="BB179" s="380">
        <f>BB180+BB181+BB182+BB183+BB184</f>
        <v>0</v>
      </c>
      <c r="BC179" s="49">
        <f>BC180+BC181+BC182+BC183+BC184</f>
        <v>42.4</v>
      </c>
      <c r="BD179" s="49">
        <f t="shared" si="194"/>
        <v>42.4</v>
      </c>
      <c r="BE179" s="49">
        <f>BE180+BE181+BE182+BE183+BE184</f>
        <v>0</v>
      </c>
      <c r="BF179" s="135">
        <f t="shared" si="204"/>
        <v>-1173</v>
      </c>
      <c r="BG179" s="56">
        <f t="shared" si="162"/>
        <v>3.4885634359058741</v>
      </c>
      <c r="BH179" s="748">
        <f>BH180+BH181+BH182+BH183+BH184</f>
        <v>62.5</v>
      </c>
      <c r="BI179" s="49">
        <f t="shared" si="229"/>
        <v>-20.100000000000001</v>
      </c>
      <c r="BJ179" s="148">
        <f t="shared" si="182"/>
        <v>67.84</v>
      </c>
      <c r="BK179" s="2"/>
      <c r="BL179" s="823">
        <f t="shared" si="188"/>
        <v>-62.7</v>
      </c>
      <c r="BM179" s="823">
        <f t="shared" si="189"/>
        <v>-3</v>
      </c>
      <c r="BN179" s="810">
        <v>-3</v>
      </c>
      <c r="BO179" s="810"/>
      <c r="BP179" s="810"/>
      <c r="BQ179" s="810">
        <v>-59.7</v>
      </c>
    </row>
    <row r="180" spans="1:69" ht="24" customHeight="1" x14ac:dyDescent="0.25">
      <c r="A180" s="652" t="s">
        <v>165</v>
      </c>
      <c r="B180" s="639" t="s">
        <v>167</v>
      </c>
      <c r="C180" s="372">
        <f>M180+AY180</f>
        <v>0</v>
      </c>
      <c r="D180" s="372">
        <f t="shared" si="234"/>
        <v>0</v>
      </c>
      <c r="E180" s="30">
        <f t="shared" si="232"/>
        <v>0</v>
      </c>
      <c r="F180" s="30">
        <f t="shared" si="190"/>
        <v>0</v>
      </c>
      <c r="G180" s="30">
        <f t="shared" si="235"/>
        <v>0</v>
      </c>
      <c r="H180" s="30">
        <f t="shared" si="186"/>
        <v>0</v>
      </c>
      <c r="I180" s="30" t="str">
        <f t="shared" si="187"/>
        <v xml:space="preserve"> </v>
      </c>
      <c r="J180" s="833">
        <f t="shared" si="227"/>
        <v>530</v>
      </c>
      <c r="K180" s="73">
        <f t="shared" si="209"/>
        <v>-530</v>
      </c>
      <c r="L180" s="184">
        <f t="shared" si="210"/>
        <v>0</v>
      </c>
      <c r="M180" s="372">
        <f t="shared" si="230"/>
        <v>0</v>
      </c>
      <c r="N180" s="372">
        <f t="shared" si="233"/>
        <v>0</v>
      </c>
      <c r="O180" s="30">
        <f t="shared" si="228"/>
        <v>0</v>
      </c>
      <c r="P180" s="30">
        <f t="shared" si="191"/>
        <v>0</v>
      </c>
      <c r="Q180" s="30">
        <f t="shared" si="192"/>
        <v>0</v>
      </c>
      <c r="R180" s="30">
        <f t="shared" si="200"/>
        <v>0</v>
      </c>
      <c r="S180" s="30" t="str">
        <f t="shared" si="201"/>
        <v xml:space="preserve"> </v>
      </c>
      <c r="T180" s="833">
        <f t="shared" si="214"/>
        <v>530</v>
      </c>
      <c r="U180" s="96">
        <f t="shared" si="215"/>
        <v>-530</v>
      </c>
      <c r="V180" s="709">
        <f t="shared" si="216"/>
        <v>0</v>
      </c>
      <c r="W180" s="863"/>
      <c r="X180" s="394"/>
      <c r="Y180" s="30">
        <f t="shared" si="213"/>
        <v>0</v>
      </c>
      <c r="Z180" s="565"/>
      <c r="AA180" s="972"/>
      <c r="AB180" s="372">
        <f t="shared" si="193"/>
        <v>0</v>
      </c>
      <c r="AC180" s="30"/>
      <c r="AD180" s="30">
        <f t="shared" si="203"/>
        <v>0</v>
      </c>
      <c r="AE180" s="30" t="str">
        <f t="shared" si="202"/>
        <v xml:space="preserve"> </v>
      </c>
      <c r="AF180" s="910">
        <v>530</v>
      </c>
      <c r="AG180" s="30">
        <f t="shared" si="217"/>
        <v>-530</v>
      </c>
      <c r="AH180" s="152">
        <f t="shared" si="218"/>
        <v>0</v>
      </c>
      <c r="AI180" s="394"/>
      <c r="AJ180" s="30"/>
      <c r="AK180" s="30"/>
      <c r="AL180" s="30">
        <f t="shared" si="219"/>
        <v>0</v>
      </c>
      <c r="AM180" s="30" t="str">
        <f t="shared" si="220"/>
        <v xml:space="preserve"> </v>
      </c>
      <c r="AN180" s="787"/>
      <c r="AO180" s="30">
        <f t="shared" si="221"/>
        <v>0</v>
      </c>
      <c r="AP180" s="206" t="str">
        <f t="shared" si="208"/>
        <v xml:space="preserve"> </v>
      </c>
      <c r="AQ180" s="151"/>
      <c r="AR180" s="372"/>
      <c r="AS180" s="30"/>
      <c r="AT180" s="30">
        <f t="shared" si="222"/>
        <v>0</v>
      </c>
      <c r="AU180" s="73" t="str">
        <f t="shared" si="211"/>
        <v xml:space="preserve"> </v>
      </c>
      <c r="AV180" s="742"/>
      <c r="AW180" s="30">
        <f t="shared" si="223"/>
        <v>0</v>
      </c>
      <c r="AX180" s="503" t="str">
        <f t="shared" si="212"/>
        <v xml:space="preserve"> </v>
      </c>
      <c r="AY180" s="552"/>
      <c r="AZ180" s="372"/>
      <c r="BA180" s="372">
        <f t="shared" si="185"/>
        <v>0</v>
      </c>
      <c r="BB180" s="372"/>
      <c r="BC180" s="30"/>
      <c r="BD180" s="30">
        <f t="shared" si="194"/>
        <v>0</v>
      </c>
      <c r="BE180" s="30"/>
      <c r="BF180" s="133">
        <f t="shared" si="204"/>
        <v>0</v>
      </c>
      <c r="BG180" s="36" t="str">
        <f t="shared" si="162"/>
        <v xml:space="preserve"> </v>
      </c>
      <c r="BH180" s="742"/>
      <c r="BI180" s="30">
        <f t="shared" si="229"/>
        <v>0</v>
      </c>
      <c r="BJ180" s="148" t="str">
        <f t="shared" si="182"/>
        <v xml:space="preserve"> </v>
      </c>
      <c r="BL180" s="823">
        <f t="shared" si="188"/>
        <v>-3</v>
      </c>
      <c r="BM180" s="823">
        <f t="shared" si="189"/>
        <v>-3</v>
      </c>
      <c r="BN180" s="810">
        <v>-3</v>
      </c>
      <c r="BO180" s="810"/>
      <c r="BP180" s="810"/>
      <c r="BQ180" s="813"/>
    </row>
    <row r="181" spans="1:69" ht="25.5" customHeight="1" x14ac:dyDescent="0.25">
      <c r="A181" s="609" t="s">
        <v>169</v>
      </c>
      <c r="B181" s="639" t="s">
        <v>170</v>
      </c>
      <c r="C181" s="372">
        <f>M181+AY181</f>
        <v>1180</v>
      </c>
      <c r="D181" s="372">
        <f t="shared" si="234"/>
        <v>1215.4000000000001</v>
      </c>
      <c r="E181" s="30">
        <f t="shared" si="232"/>
        <v>42.4</v>
      </c>
      <c r="F181" s="30">
        <f t="shared" si="190"/>
        <v>42.4</v>
      </c>
      <c r="G181" s="30">
        <f t="shared" si="235"/>
        <v>0</v>
      </c>
      <c r="H181" s="30">
        <f t="shared" si="186"/>
        <v>-1173</v>
      </c>
      <c r="I181" s="30">
        <f t="shared" si="187"/>
        <v>3.4885634359058741</v>
      </c>
      <c r="J181" s="833">
        <f t="shared" si="227"/>
        <v>62.9</v>
      </c>
      <c r="K181" s="47">
        <f t="shared" si="209"/>
        <v>-20.5</v>
      </c>
      <c r="L181" s="178">
        <f t="shared" si="210"/>
        <v>67.408585055643883</v>
      </c>
      <c r="M181" s="372">
        <f t="shared" si="230"/>
        <v>0</v>
      </c>
      <c r="N181" s="372">
        <f t="shared" si="233"/>
        <v>0</v>
      </c>
      <c r="O181" s="30">
        <f t="shared" si="228"/>
        <v>0</v>
      </c>
      <c r="P181" s="30">
        <f t="shared" si="191"/>
        <v>0</v>
      </c>
      <c r="Q181" s="30">
        <f t="shared" si="192"/>
        <v>0</v>
      </c>
      <c r="R181" s="30">
        <f t="shared" si="200"/>
        <v>0</v>
      </c>
      <c r="S181" s="30" t="str">
        <f t="shared" si="201"/>
        <v xml:space="preserve"> </v>
      </c>
      <c r="T181" s="833">
        <f t="shared" si="214"/>
        <v>0</v>
      </c>
      <c r="U181" s="84">
        <f t="shared" si="215"/>
        <v>0</v>
      </c>
      <c r="V181" s="704" t="str">
        <f t="shared" si="216"/>
        <v xml:space="preserve"> </v>
      </c>
      <c r="W181" s="863"/>
      <c r="X181" s="394"/>
      <c r="Y181" s="30">
        <f t="shared" si="213"/>
        <v>0</v>
      </c>
      <c r="Z181" s="565"/>
      <c r="AA181" s="972"/>
      <c r="AB181" s="372">
        <f t="shared" si="193"/>
        <v>0</v>
      </c>
      <c r="AC181" s="30"/>
      <c r="AD181" s="30">
        <f t="shared" si="203"/>
        <v>0</v>
      </c>
      <c r="AE181" s="30" t="str">
        <f t="shared" si="202"/>
        <v xml:space="preserve"> </v>
      </c>
      <c r="AF181" s="910"/>
      <c r="AG181" s="30">
        <f t="shared" si="217"/>
        <v>0</v>
      </c>
      <c r="AH181" s="152" t="str">
        <f t="shared" si="218"/>
        <v xml:space="preserve"> </v>
      </c>
      <c r="AI181" s="394"/>
      <c r="AJ181" s="30"/>
      <c r="AK181" s="30"/>
      <c r="AL181" s="30">
        <f t="shared" si="219"/>
        <v>0</v>
      </c>
      <c r="AM181" s="30" t="str">
        <f t="shared" si="220"/>
        <v xml:space="preserve"> </v>
      </c>
      <c r="AN181" s="787"/>
      <c r="AO181" s="30">
        <f t="shared" si="221"/>
        <v>0</v>
      </c>
      <c r="AP181" s="206" t="str">
        <f t="shared" si="208"/>
        <v xml:space="preserve"> </v>
      </c>
      <c r="AQ181" s="151"/>
      <c r="AR181" s="372"/>
      <c r="AS181" s="30"/>
      <c r="AT181" s="30">
        <f t="shared" si="222"/>
        <v>0</v>
      </c>
      <c r="AU181" s="47" t="str">
        <f t="shared" si="211"/>
        <v xml:space="preserve"> </v>
      </c>
      <c r="AV181" s="742"/>
      <c r="AW181" s="30">
        <f t="shared" si="223"/>
        <v>0</v>
      </c>
      <c r="AX181" s="484" t="str">
        <f t="shared" si="212"/>
        <v xml:space="preserve"> </v>
      </c>
      <c r="AY181" s="552">
        <v>1180</v>
      </c>
      <c r="AZ181" s="372">
        <v>1215.4000000000001</v>
      </c>
      <c r="BA181" s="372">
        <f t="shared" si="185"/>
        <v>1215.4000000000001</v>
      </c>
      <c r="BB181" s="372"/>
      <c r="BC181" s="30">
        <v>42.4</v>
      </c>
      <c r="BD181" s="30">
        <f t="shared" si="194"/>
        <v>42.4</v>
      </c>
      <c r="BE181" s="30"/>
      <c r="BF181" s="73">
        <f t="shared" si="204"/>
        <v>-1173</v>
      </c>
      <c r="BG181" s="30">
        <f t="shared" si="162"/>
        <v>3.4885634359058741</v>
      </c>
      <c r="BH181" s="742">
        <v>62.9</v>
      </c>
      <c r="BI181" s="30">
        <f t="shared" si="229"/>
        <v>-20.5</v>
      </c>
      <c r="BJ181" s="148">
        <f t="shared" si="182"/>
        <v>67.408585055643883</v>
      </c>
      <c r="BL181" s="823">
        <f t="shared" si="188"/>
        <v>-59.7</v>
      </c>
      <c r="BM181" s="823">
        <f t="shared" si="189"/>
        <v>0</v>
      </c>
      <c r="BN181" s="810"/>
      <c r="BO181" s="810"/>
      <c r="BP181" s="810"/>
      <c r="BQ181" s="810">
        <v>-59.7</v>
      </c>
    </row>
    <row r="182" spans="1:69" ht="28.5" customHeight="1" x14ac:dyDescent="0.25">
      <c r="A182" s="609" t="s">
        <v>171</v>
      </c>
      <c r="B182" s="639" t="s">
        <v>172</v>
      </c>
      <c r="C182" s="577"/>
      <c r="D182" s="372">
        <f t="shared" si="234"/>
        <v>0</v>
      </c>
      <c r="E182" s="30">
        <f t="shared" si="232"/>
        <v>0</v>
      </c>
      <c r="F182" s="30">
        <f t="shared" si="190"/>
        <v>0</v>
      </c>
      <c r="G182" s="30">
        <f t="shared" si="235"/>
        <v>0</v>
      </c>
      <c r="H182" s="30">
        <f t="shared" si="186"/>
        <v>0</v>
      </c>
      <c r="I182" s="30" t="str">
        <f t="shared" si="187"/>
        <v xml:space="preserve"> </v>
      </c>
      <c r="J182" s="833">
        <f t="shared" si="227"/>
        <v>0</v>
      </c>
      <c r="K182" s="47">
        <f t="shared" si="209"/>
        <v>0</v>
      </c>
      <c r="L182" s="178" t="str">
        <f t="shared" si="210"/>
        <v xml:space="preserve"> </v>
      </c>
      <c r="M182" s="372">
        <f t="shared" si="230"/>
        <v>0</v>
      </c>
      <c r="N182" s="372">
        <f t="shared" si="233"/>
        <v>0</v>
      </c>
      <c r="O182" s="30">
        <f t="shared" si="228"/>
        <v>0</v>
      </c>
      <c r="P182" s="30">
        <f t="shared" si="191"/>
        <v>0</v>
      </c>
      <c r="Q182" s="30">
        <f t="shared" si="192"/>
        <v>0</v>
      </c>
      <c r="R182" s="30">
        <f t="shared" si="200"/>
        <v>0</v>
      </c>
      <c r="S182" s="30" t="str">
        <f t="shared" si="201"/>
        <v xml:space="preserve"> </v>
      </c>
      <c r="T182" s="833">
        <f t="shared" si="214"/>
        <v>0</v>
      </c>
      <c r="U182" s="84">
        <f t="shared" si="215"/>
        <v>0</v>
      </c>
      <c r="V182" s="704" t="str">
        <f t="shared" si="216"/>
        <v xml:space="preserve"> </v>
      </c>
      <c r="W182" s="863"/>
      <c r="X182" s="394"/>
      <c r="Y182" s="30">
        <f t="shared" si="213"/>
        <v>0</v>
      </c>
      <c r="Z182" s="565"/>
      <c r="AA182" s="972"/>
      <c r="AB182" s="372">
        <f t="shared" si="193"/>
        <v>0</v>
      </c>
      <c r="AC182" s="30"/>
      <c r="AD182" s="30">
        <f t="shared" si="203"/>
        <v>0</v>
      </c>
      <c r="AE182" s="30" t="str">
        <f t="shared" si="202"/>
        <v xml:space="preserve"> </v>
      </c>
      <c r="AF182" s="910"/>
      <c r="AG182" s="30">
        <f t="shared" si="217"/>
        <v>0</v>
      </c>
      <c r="AH182" s="152" t="str">
        <f t="shared" si="218"/>
        <v xml:space="preserve"> </v>
      </c>
      <c r="AI182" s="394"/>
      <c r="AJ182" s="30"/>
      <c r="AK182" s="30"/>
      <c r="AL182" s="30">
        <f t="shared" si="219"/>
        <v>0</v>
      </c>
      <c r="AM182" s="30" t="str">
        <f t="shared" si="220"/>
        <v xml:space="preserve"> </v>
      </c>
      <c r="AN182" s="787"/>
      <c r="AO182" s="30">
        <f t="shared" si="221"/>
        <v>0</v>
      </c>
      <c r="AP182" s="206" t="str">
        <f t="shared" si="208"/>
        <v xml:space="preserve"> </v>
      </c>
      <c r="AQ182" s="151"/>
      <c r="AR182" s="372"/>
      <c r="AS182" s="30"/>
      <c r="AT182" s="30">
        <f t="shared" si="222"/>
        <v>0</v>
      </c>
      <c r="AU182" s="47" t="str">
        <f t="shared" si="211"/>
        <v xml:space="preserve"> </v>
      </c>
      <c r="AV182" s="742"/>
      <c r="AW182" s="30">
        <f t="shared" si="223"/>
        <v>0</v>
      </c>
      <c r="AX182" s="484" t="str">
        <f t="shared" si="212"/>
        <v xml:space="preserve"> </v>
      </c>
      <c r="AY182" s="552"/>
      <c r="AZ182" s="372"/>
      <c r="BA182" s="372">
        <f t="shared" si="185"/>
        <v>0</v>
      </c>
      <c r="BB182" s="372"/>
      <c r="BC182" s="30"/>
      <c r="BD182" s="30">
        <f t="shared" si="194"/>
        <v>0</v>
      </c>
      <c r="BE182" s="30"/>
      <c r="BF182" s="57">
        <f t="shared" si="204"/>
        <v>0</v>
      </c>
      <c r="BG182" s="36" t="str">
        <f t="shared" si="162"/>
        <v xml:space="preserve"> </v>
      </c>
      <c r="BH182" s="742"/>
      <c r="BI182" s="30">
        <f t="shared" si="229"/>
        <v>0</v>
      </c>
      <c r="BJ182" s="148" t="str">
        <f t="shared" si="182"/>
        <v xml:space="preserve"> </v>
      </c>
      <c r="BL182" s="823">
        <f t="shared" si="188"/>
        <v>0</v>
      </c>
      <c r="BM182" s="823">
        <f t="shared" si="189"/>
        <v>0</v>
      </c>
      <c r="BN182" s="810"/>
      <c r="BO182" s="810"/>
      <c r="BP182" s="810"/>
      <c r="BQ182" s="810"/>
    </row>
    <row r="183" spans="1:69" ht="26.25" customHeight="1" x14ac:dyDescent="0.25">
      <c r="A183" s="609" t="s">
        <v>173</v>
      </c>
      <c r="B183" s="639" t="s">
        <v>174</v>
      </c>
      <c r="C183" s="372">
        <f>M183+AY183</f>
        <v>0</v>
      </c>
      <c r="D183" s="372">
        <f t="shared" si="234"/>
        <v>0</v>
      </c>
      <c r="E183" s="30">
        <f t="shared" si="232"/>
        <v>0</v>
      </c>
      <c r="F183" s="30">
        <f t="shared" si="190"/>
        <v>0</v>
      </c>
      <c r="G183" s="30">
        <f t="shared" si="235"/>
        <v>0</v>
      </c>
      <c r="H183" s="30">
        <f t="shared" si="186"/>
        <v>0</v>
      </c>
      <c r="I183" s="30" t="str">
        <f t="shared" si="187"/>
        <v xml:space="preserve"> </v>
      </c>
      <c r="J183" s="833">
        <f t="shared" si="227"/>
        <v>-0.4</v>
      </c>
      <c r="K183" s="47">
        <f t="shared" si="209"/>
        <v>0.4</v>
      </c>
      <c r="L183" s="178">
        <f t="shared" si="210"/>
        <v>0</v>
      </c>
      <c r="M183" s="372">
        <f t="shared" si="230"/>
        <v>0</v>
      </c>
      <c r="N183" s="372">
        <f t="shared" si="233"/>
        <v>0</v>
      </c>
      <c r="O183" s="30">
        <f t="shared" si="228"/>
        <v>0</v>
      </c>
      <c r="P183" s="30">
        <f t="shared" si="191"/>
        <v>0</v>
      </c>
      <c r="Q183" s="30">
        <f t="shared" si="192"/>
        <v>0</v>
      </c>
      <c r="R183" s="30">
        <f t="shared" si="200"/>
        <v>0</v>
      </c>
      <c r="S183" s="30" t="str">
        <f t="shared" si="201"/>
        <v xml:space="preserve"> </v>
      </c>
      <c r="T183" s="833">
        <f t="shared" si="214"/>
        <v>0</v>
      </c>
      <c r="U183" s="84">
        <f t="shared" si="215"/>
        <v>0</v>
      </c>
      <c r="V183" s="704" t="str">
        <f t="shared" si="216"/>
        <v xml:space="preserve"> </v>
      </c>
      <c r="W183" s="863"/>
      <c r="X183" s="394"/>
      <c r="Y183" s="30">
        <f t="shared" si="213"/>
        <v>0</v>
      </c>
      <c r="Z183" s="565"/>
      <c r="AA183" s="972"/>
      <c r="AB183" s="372">
        <f t="shared" si="193"/>
        <v>0</v>
      </c>
      <c r="AC183" s="30"/>
      <c r="AD183" s="30">
        <f t="shared" si="203"/>
        <v>0</v>
      </c>
      <c r="AE183" s="30" t="str">
        <f t="shared" si="202"/>
        <v xml:space="preserve"> </v>
      </c>
      <c r="AF183" s="910"/>
      <c r="AG183" s="30">
        <f t="shared" si="217"/>
        <v>0</v>
      </c>
      <c r="AH183" s="152" t="str">
        <f t="shared" si="218"/>
        <v xml:space="preserve"> </v>
      </c>
      <c r="AI183" s="394"/>
      <c r="AJ183" s="30"/>
      <c r="AK183" s="30"/>
      <c r="AL183" s="30">
        <f t="shared" si="219"/>
        <v>0</v>
      </c>
      <c r="AM183" s="30" t="str">
        <f t="shared" si="220"/>
        <v xml:space="preserve"> </v>
      </c>
      <c r="AN183" s="787"/>
      <c r="AO183" s="30">
        <f t="shared" si="221"/>
        <v>0</v>
      </c>
      <c r="AP183" s="206" t="str">
        <f t="shared" si="208"/>
        <v xml:space="preserve"> </v>
      </c>
      <c r="AQ183" s="151"/>
      <c r="AR183" s="372"/>
      <c r="AS183" s="30"/>
      <c r="AT183" s="30">
        <f t="shared" si="222"/>
        <v>0</v>
      </c>
      <c r="AU183" s="47" t="str">
        <f t="shared" si="211"/>
        <v xml:space="preserve"> </v>
      </c>
      <c r="AV183" s="742"/>
      <c r="AW183" s="30">
        <f t="shared" si="223"/>
        <v>0</v>
      </c>
      <c r="AX183" s="484" t="str">
        <f t="shared" si="212"/>
        <v xml:space="preserve"> </v>
      </c>
      <c r="AY183" s="552"/>
      <c r="AZ183" s="372"/>
      <c r="BA183" s="372">
        <f t="shared" si="185"/>
        <v>0</v>
      </c>
      <c r="BB183" s="372"/>
      <c r="BC183" s="30"/>
      <c r="BD183" s="30">
        <f t="shared" si="194"/>
        <v>0</v>
      </c>
      <c r="BE183" s="30"/>
      <c r="BF183" s="31">
        <f t="shared" si="204"/>
        <v>0</v>
      </c>
      <c r="BG183" s="36" t="str">
        <f t="shared" si="162"/>
        <v xml:space="preserve"> </v>
      </c>
      <c r="BH183" s="742">
        <v>-0.4</v>
      </c>
      <c r="BI183" s="30">
        <f t="shared" si="229"/>
        <v>0.4</v>
      </c>
      <c r="BJ183" s="148">
        <f t="shared" si="182"/>
        <v>0</v>
      </c>
      <c r="BL183" s="823">
        <f t="shared" si="188"/>
        <v>0</v>
      </c>
      <c r="BM183" s="823">
        <f t="shared" si="189"/>
        <v>0</v>
      </c>
      <c r="BN183" s="810"/>
      <c r="BO183" s="813"/>
      <c r="BP183" s="813"/>
      <c r="BQ183" s="810"/>
    </row>
    <row r="184" spans="1:69" ht="31.5" customHeight="1" x14ac:dyDescent="0.25">
      <c r="A184" s="609" t="s">
        <v>175</v>
      </c>
      <c r="B184" s="639" t="s">
        <v>176</v>
      </c>
      <c r="C184" s="577"/>
      <c r="D184" s="372">
        <f t="shared" si="234"/>
        <v>0</v>
      </c>
      <c r="E184" s="30">
        <f t="shared" si="232"/>
        <v>0</v>
      </c>
      <c r="F184" s="30">
        <f t="shared" si="190"/>
        <v>0</v>
      </c>
      <c r="G184" s="30">
        <f t="shared" si="235"/>
        <v>0</v>
      </c>
      <c r="H184" s="30">
        <f t="shared" si="186"/>
        <v>0</v>
      </c>
      <c r="I184" s="30" t="str">
        <f t="shared" si="187"/>
        <v xml:space="preserve"> </v>
      </c>
      <c r="J184" s="833">
        <f t="shared" si="227"/>
        <v>0</v>
      </c>
      <c r="K184" s="47">
        <f t="shared" si="209"/>
        <v>0</v>
      </c>
      <c r="L184" s="178" t="str">
        <f t="shared" si="210"/>
        <v xml:space="preserve"> </v>
      </c>
      <c r="M184" s="372">
        <f t="shared" si="230"/>
        <v>0</v>
      </c>
      <c r="N184" s="372">
        <f t="shared" si="233"/>
        <v>0</v>
      </c>
      <c r="O184" s="30">
        <f t="shared" si="228"/>
        <v>0</v>
      </c>
      <c r="P184" s="30">
        <f t="shared" si="191"/>
        <v>0</v>
      </c>
      <c r="Q184" s="30">
        <f t="shared" si="192"/>
        <v>0</v>
      </c>
      <c r="R184" s="30">
        <f t="shared" si="200"/>
        <v>0</v>
      </c>
      <c r="S184" s="30" t="str">
        <f t="shared" si="201"/>
        <v xml:space="preserve"> </v>
      </c>
      <c r="T184" s="833">
        <f t="shared" si="214"/>
        <v>0</v>
      </c>
      <c r="U184" s="84">
        <f t="shared" si="215"/>
        <v>0</v>
      </c>
      <c r="V184" s="704" t="str">
        <f t="shared" si="216"/>
        <v xml:space="preserve"> </v>
      </c>
      <c r="W184" s="863"/>
      <c r="X184" s="394"/>
      <c r="Y184" s="30">
        <f t="shared" si="213"/>
        <v>0</v>
      </c>
      <c r="Z184" s="565"/>
      <c r="AA184" s="972"/>
      <c r="AB184" s="372">
        <f t="shared" si="193"/>
        <v>0</v>
      </c>
      <c r="AC184" s="30"/>
      <c r="AD184" s="30">
        <f t="shared" si="203"/>
        <v>0</v>
      </c>
      <c r="AE184" s="30" t="str">
        <f t="shared" si="202"/>
        <v xml:space="preserve"> </v>
      </c>
      <c r="AF184" s="910"/>
      <c r="AG184" s="30">
        <f t="shared" si="217"/>
        <v>0</v>
      </c>
      <c r="AH184" s="152" t="str">
        <f t="shared" si="218"/>
        <v xml:space="preserve"> </v>
      </c>
      <c r="AI184" s="394"/>
      <c r="AJ184" s="30"/>
      <c r="AK184" s="30"/>
      <c r="AL184" s="30">
        <f t="shared" si="219"/>
        <v>0</v>
      </c>
      <c r="AM184" s="30" t="str">
        <f t="shared" si="220"/>
        <v xml:space="preserve"> </v>
      </c>
      <c r="AN184" s="787"/>
      <c r="AO184" s="30">
        <f t="shared" si="221"/>
        <v>0</v>
      </c>
      <c r="AP184" s="206" t="str">
        <f t="shared" si="208"/>
        <v xml:space="preserve"> </v>
      </c>
      <c r="AQ184" s="151"/>
      <c r="AR184" s="372"/>
      <c r="AS184" s="30"/>
      <c r="AT184" s="30">
        <f t="shared" si="222"/>
        <v>0</v>
      </c>
      <c r="AU184" s="47" t="str">
        <f t="shared" si="211"/>
        <v xml:space="preserve"> </v>
      </c>
      <c r="AV184" s="742"/>
      <c r="AW184" s="30">
        <f t="shared" si="223"/>
        <v>0</v>
      </c>
      <c r="AX184" s="484" t="str">
        <f t="shared" si="212"/>
        <v xml:space="preserve"> </v>
      </c>
      <c r="AY184" s="552"/>
      <c r="AZ184" s="62"/>
      <c r="BA184" s="62">
        <f t="shared" si="185"/>
        <v>0</v>
      </c>
      <c r="BB184" s="62"/>
      <c r="BC184" s="62"/>
      <c r="BD184" s="62">
        <f t="shared" si="194"/>
        <v>0</v>
      </c>
      <c r="BE184" s="62"/>
      <c r="BF184" s="133">
        <f t="shared" si="204"/>
        <v>0</v>
      </c>
      <c r="BG184" s="36" t="str">
        <f t="shared" si="162"/>
        <v xml:space="preserve"> </v>
      </c>
      <c r="BH184" s="742"/>
      <c r="BI184" s="30">
        <f t="shared" si="229"/>
        <v>0</v>
      </c>
      <c r="BJ184" s="148" t="str">
        <f t="shared" si="182"/>
        <v xml:space="preserve"> </v>
      </c>
      <c r="BL184" s="823">
        <f t="shared" si="188"/>
        <v>0</v>
      </c>
      <c r="BM184" s="823">
        <f t="shared" si="189"/>
        <v>0</v>
      </c>
      <c r="BN184" s="810"/>
      <c r="BO184" s="810"/>
      <c r="BP184" s="810"/>
      <c r="BQ184" s="810"/>
    </row>
    <row r="185" spans="1:69" s="8" customFormat="1" ht="22.5" customHeight="1" x14ac:dyDescent="0.25">
      <c r="A185" s="647" t="s">
        <v>122</v>
      </c>
      <c r="B185" s="649" t="s">
        <v>177</v>
      </c>
      <c r="C185" s="462">
        <f>C186+C187+C188</f>
        <v>-62.1</v>
      </c>
      <c r="D185" s="462">
        <f>D186+D187+D188</f>
        <v>-63.7</v>
      </c>
      <c r="E185" s="49">
        <f>E186+E187+E188</f>
        <v>-25.4</v>
      </c>
      <c r="F185" s="49">
        <f>F186+F187+F188</f>
        <v>-25.4</v>
      </c>
      <c r="G185" s="49">
        <f>G186+G187+G188</f>
        <v>0</v>
      </c>
      <c r="H185" s="49">
        <f t="shared" si="186"/>
        <v>38.300000000000004</v>
      </c>
      <c r="I185" s="49">
        <f t="shared" si="187"/>
        <v>39.874411302982729</v>
      </c>
      <c r="J185" s="842">
        <f t="shared" si="227"/>
        <v>-16.7</v>
      </c>
      <c r="K185" s="70">
        <f t="shared" si="209"/>
        <v>-8.6999999999999993</v>
      </c>
      <c r="L185" s="181">
        <f t="shared" si="210"/>
        <v>152.09580838323353</v>
      </c>
      <c r="M185" s="372">
        <f t="shared" si="230"/>
        <v>0</v>
      </c>
      <c r="N185" s="380">
        <f t="shared" si="233"/>
        <v>0</v>
      </c>
      <c r="O185" s="49">
        <f t="shared" si="228"/>
        <v>0</v>
      </c>
      <c r="P185" s="49">
        <f t="shared" si="191"/>
        <v>0</v>
      </c>
      <c r="Q185" s="49">
        <f t="shared" si="192"/>
        <v>0</v>
      </c>
      <c r="R185" s="49">
        <f t="shared" si="200"/>
        <v>0</v>
      </c>
      <c r="S185" s="49" t="str">
        <f t="shared" si="201"/>
        <v xml:space="preserve"> </v>
      </c>
      <c r="T185" s="842">
        <f t="shared" si="214"/>
        <v>0</v>
      </c>
      <c r="U185" s="93">
        <f t="shared" si="215"/>
        <v>0</v>
      </c>
      <c r="V185" s="706" t="str">
        <f t="shared" si="216"/>
        <v xml:space="preserve"> </v>
      </c>
      <c r="W185" s="872">
        <f>W186+W187+W188</f>
        <v>0</v>
      </c>
      <c r="X185" s="462">
        <f>X186+X187+X188</f>
        <v>0</v>
      </c>
      <c r="Y185" s="30">
        <f t="shared" si="213"/>
        <v>0</v>
      </c>
      <c r="Z185" s="951">
        <f>Z186+Z187+Z188</f>
        <v>0</v>
      </c>
      <c r="AA185" s="981">
        <f>AA186+AA187+AA188</f>
        <v>0</v>
      </c>
      <c r="AB185" s="380">
        <f t="shared" si="193"/>
        <v>0</v>
      </c>
      <c r="AC185" s="49">
        <f>AC186+AC187+AC188</f>
        <v>0</v>
      </c>
      <c r="AD185" s="49">
        <f t="shared" si="203"/>
        <v>0</v>
      </c>
      <c r="AE185" s="49" t="str">
        <f t="shared" si="202"/>
        <v xml:space="preserve"> </v>
      </c>
      <c r="AF185" s="916">
        <f>AF186+AF187+AF188</f>
        <v>0</v>
      </c>
      <c r="AG185" s="49">
        <f t="shared" si="217"/>
        <v>0</v>
      </c>
      <c r="AH185" s="160" t="str">
        <f t="shared" si="218"/>
        <v xml:space="preserve"> </v>
      </c>
      <c r="AI185" s="462"/>
      <c r="AJ185" s="49"/>
      <c r="AK185" s="49">
        <f>AK186</f>
        <v>0</v>
      </c>
      <c r="AL185" s="49">
        <f t="shared" si="219"/>
        <v>0</v>
      </c>
      <c r="AM185" s="49" t="str">
        <f t="shared" si="220"/>
        <v xml:space="preserve"> </v>
      </c>
      <c r="AN185" s="797"/>
      <c r="AO185" s="49">
        <f t="shared" si="221"/>
        <v>0</v>
      </c>
      <c r="AP185" s="206" t="str">
        <f t="shared" si="208"/>
        <v xml:space="preserve"> </v>
      </c>
      <c r="AQ185" s="175"/>
      <c r="AR185" s="380"/>
      <c r="AS185" s="49">
        <f>AS186</f>
        <v>0</v>
      </c>
      <c r="AT185" s="49">
        <f t="shared" si="222"/>
        <v>0</v>
      </c>
      <c r="AU185" s="70" t="str">
        <f t="shared" si="211"/>
        <v xml:space="preserve"> </v>
      </c>
      <c r="AV185" s="748"/>
      <c r="AW185" s="49">
        <f t="shared" si="223"/>
        <v>0</v>
      </c>
      <c r="AX185" s="501" t="str">
        <f t="shared" si="212"/>
        <v xml:space="preserve"> </v>
      </c>
      <c r="AY185" s="572">
        <f>AY186</f>
        <v>-62.1</v>
      </c>
      <c r="AZ185" s="49">
        <f>AZ186</f>
        <v>-63.7</v>
      </c>
      <c r="BA185" s="49">
        <f t="shared" si="185"/>
        <v>-63.7</v>
      </c>
      <c r="BB185" s="49">
        <f>BB186</f>
        <v>0</v>
      </c>
      <c r="BC185" s="49">
        <f>BC186</f>
        <v>-25.4</v>
      </c>
      <c r="BD185" s="49">
        <f t="shared" si="194"/>
        <v>-25.4</v>
      </c>
      <c r="BE185" s="49">
        <f>BE186</f>
        <v>0</v>
      </c>
      <c r="BF185" s="135">
        <f t="shared" ref="BF185:BF201" si="236">BC185-AZ185</f>
        <v>38.300000000000004</v>
      </c>
      <c r="BG185" s="56">
        <f t="shared" si="162"/>
        <v>39.874411302982729</v>
      </c>
      <c r="BH185" s="748">
        <f>BH186</f>
        <v>-16.7</v>
      </c>
      <c r="BI185" s="49">
        <f t="shared" si="229"/>
        <v>-8.6999999999999993</v>
      </c>
      <c r="BJ185" s="148">
        <f t="shared" si="182"/>
        <v>152.09580838323353</v>
      </c>
      <c r="BK185" s="2"/>
      <c r="BL185" s="823">
        <f t="shared" si="188"/>
        <v>0</v>
      </c>
      <c r="BM185" s="823">
        <f t="shared" si="189"/>
        <v>0</v>
      </c>
      <c r="BN185" s="813">
        <v>0</v>
      </c>
      <c r="BO185" s="810"/>
      <c r="BP185" s="810"/>
      <c r="BQ185" s="810">
        <v>0</v>
      </c>
    </row>
    <row r="186" spans="1:69" ht="27.75" customHeight="1" x14ac:dyDescent="0.25">
      <c r="A186" s="609" t="s">
        <v>119</v>
      </c>
      <c r="B186" s="639" t="s">
        <v>178</v>
      </c>
      <c r="C186" s="394">
        <f>M186+AY186</f>
        <v>-62.1</v>
      </c>
      <c r="D186" s="394">
        <f>N186+AZ186</f>
        <v>-63.7</v>
      </c>
      <c r="E186" s="30">
        <f>O186+BC186</f>
        <v>-25.4</v>
      </c>
      <c r="F186" s="30">
        <f>P186+BD186</f>
        <v>-25.4</v>
      </c>
      <c r="G186" s="30">
        <f>Q186+BE186</f>
        <v>0</v>
      </c>
      <c r="H186" s="30">
        <f t="shared" si="186"/>
        <v>38.300000000000004</v>
      </c>
      <c r="I186" s="30">
        <f t="shared" si="187"/>
        <v>39.874411302982729</v>
      </c>
      <c r="J186" s="833">
        <f t="shared" si="227"/>
        <v>-16.7</v>
      </c>
      <c r="K186" s="47">
        <f t="shared" si="209"/>
        <v>-8.6999999999999993</v>
      </c>
      <c r="L186" s="178">
        <f t="shared" si="210"/>
        <v>152.09580838323353</v>
      </c>
      <c r="M186" s="372">
        <f t="shared" si="230"/>
        <v>0</v>
      </c>
      <c r="N186" s="372">
        <f t="shared" si="233"/>
        <v>0</v>
      </c>
      <c r="O186" s="30">
        <f t="shared" si="228"/>
        <v>0</v>
      </c>
      <c r="P186" s="30">
        <f t="shared" si="191"/>
        <v>0</v>
      </c>
      <c r="Q186" s="30">
        <f t="shared" si="192"/>
        <v>0</v>
      </c>
      <c r="R186" s="30">
        <f t="shared" si="200"/>
        <v>0</v>
      </c>
      <c r="S186" s="30" t="str">
        <f t="shared" si="201"/>
        <v xml:space="preserve"> </v>
      </c>
      <c r="T186" s="833">
        <f t="shared" si="214"/>
        <v>0</v>
      </c>
      <c r="U186" s="84">
        <f t="shared" si="215"/>
        <v>0</v>
      </c>
      <c r="V186" s="704" t="str">
        <f t="shared" si="216"/>
        <v xml:space="preserve"> </v>
      </c>
      <c r="W186" s="863"/>
      <c r="X186" s="394"/>
      <c r="Y186" s="30">
        <f t="shared" si="213"/>
        <v>0</v>
      </c>
      <c r="Z186" s="565"/>
      <c r="AA186" s="972"/>
      <c r="AB186" s="372">
        <f t="shared" si="193"/>
        <v>0</v>
      </c>
      <c r="AC186" s="30"/>
      <c r="AD186" s="30">
        <f t="shared" si="203"/>
        <v>0</v>
      </c>
      <c r="AE186" s="30" t="str">
        <f t="shared" si="202"/>
        <v xml:space="preserve"> </v>
      </c>
      <c r="AF186" s="910"/>
      <c r="AG186" s="30">
        <f t="shared" si="217"/>
        <v>0</v>
      </c>
      <c r="AH186" s="152" t="str">
        <f t="shared" si="218"/>
        <v xml:space="preserve"> </v>
      </c>
      <c r="AI186" s="394"/>
      <c r="AJ186" s="30"/>
      <c r="AK186" s="30"/>
      <c r="AL186" s="30">
        <f t="shared" si="219"/>
        <v>0</v>
      </c>
      <c r="AM186" s="30" t="str">
        <f t="shared" si="220"/>
        <v xml:space="preserve"> </v>
      </c>
      <c r="AN186" s="787"/>
      <c r="AO186" s="30">
        <f t="shared" si="221"/>
        <v>0</v>
      </c>
      <c r="AP186" s="206" t="str">
        <f t="shared" si="208"/>
        <v xml:space="preserve"> </v>
      </c>
      <c r="AQ186" s="151"/>
      <c r="AR186" s="372"/>
      <c r="AS186" s="30"/>
      <c r="AT186" s="30">
        <f t="shared" si="222"/>
        <v>0</v>
      </c>
      <c r="AU186" s="47" t="str">
        <f t="shared" si="211"/>
        <v xml:space="preserve"> </v>
      </c>
      <c r="AV186" s="742"/>
      <c r="AW186" s="30">
        <f t="shared" si="223"/>
        <v>0</v>
      </c>
      <c r="AX186" s="484" t="str">
        <f t="shared" si="212"/>
        <v xml:space="preserve"> </v>
      </c>
      <c r="AY186" s="669">
        <v>-62.1</v>
      </c>
      <c r="AZ186" s="431">
        <v>-63.7</v>
      </c>
      <c r="BA186" s="431">
        <f t="shared" si="185"/>
        <v>-63.7</v>
      </c>
      <c r="BB186" s="431"/>
      <c r="BC186" s="237">
        <v>-25.4</v>
      </c>
      <c r="BD186" s="237">
        <f t="shared" si="194"/>
        <v>-25.4</v>
      </c>
      <c r="BE186" s="30"/>
      <c r="BF186" s="141">
        <f t="shared" si="236"/>
        <v>38.300000000000004</v>
      </c>
      <c r="BG186" s="36">
        <f t="shared" si="162"/>
        <v>39.874411302982729</v>
      </c>
      <c r="BH186" s="742">
        <v>-16.7</v>
      </c>
      <c r="BI186" s="30">
        <f t="shared" si="229"/>
        <v>-8.6999999999999993</v>
      </c>
      <c r="BJ186" s="148">
        <f t="shared" si="182"/>
        <v>152.09580838323353</v>
      </c>
      <c r="BL186" s="823">
        <f t="shared" si="188"/>
        <v>0</v>
      </c>
      <c r="BM186" s="823">
        <f t="shared" si="189"/>
        <v>0</v>
      </c>
      <c r="BN186" s="810"/>
      <c r="BO186" s="810"/>
      <c r="BP186" s="810"/>
      <c r="BQ186" s="810"/>
    </row>
    <row r="187" spans="1:69" ht="30" customHeight="1" x14ac:dyDescent="0.25">
      <c r="A187" s="609" t="s">
        <v>123</v>
      </c>
      <c r="B187" s="639" t="s">
        <v>179</v>
      </c>
      <c r="C187" s="577"/>
      <c r="D187" s="372">
        <f t="shared" ref="D187:D202" si="237">N187+AZ187</f>
        <v>0</v>
      </c>
      <c r="E187" s="30">
        <f t="shared" ref="E187:E202" si="238">O187+BC187</f>
        <v>0</v>
      </c>
      <c r="F187" s="30">
        <f t="shared" si="190"/>
        <v>0</v>
      </c>
      <c r="G187" s="30">
        <f t="shared" ref="G187:G202" si="239">Q187+BE187</f>
        <v>0</v>
      </c>
      <c r="H187" s="30">
        <f t="shared" si="186"/>
        <v>0</v>
      </c>
      <c r="I187" s="30" t="str">
        <f t="shared" si="187"/>
        <v xml:space="preserve"> </v>
      </c>
      <c r="J187" s="833">
        <f t="shared" si="227"/>
        <v>0</v>
      </c>
      <c r="K187" s="47">
        <f t="shared" si="209"/>
        <v>0</v>
      </c>
      <c r="L187" s="178" t="str">
        <f t="shared" si="210"/>
        <v xml:space="preserve"> </v>
      </c>
      <c r="M187" s="372">
        <f t="shared" si="230"/>
        <v>0</v>
      </c>
      <c r="N187" s="372">
        <f t="shared" si="233"/>
        <v>0</v>
      </c>
      <c r="O187" s="30">
        <f t="shared" si="228"/>
        <v>0</v>
      </c>
      <c r="P187" s="30">
        <f t="shared" si="191"/>
        <v>0</v>
      </c>
      <c r="Q187" s="30">
        <f t="shared" si="192"/>
        <v>0</v>
      </c>
      <c r="R187" s="30">
        <f t="shared" si="200"/>
        <v>0</v>
      </c>
      <c r="S187" s="30" t="str">
        <f t="shared" si="201"/>
        <v xml:space="preserve"> </v>
      </c>
      <c r="T187" s="833">
        <f t="shared" si="214"/>
        <v>0</v>
      </c>
      <c r="U187" s="84">
        <f t="shared" si="215"/>
        <v>0</v>
      </c>
      <c r="V187" s="704" t="str">
        <f t="shared" si="216"/>
        <v xml:space="preserve"> </v>
      </c>
      <c r="W187" s="863"/>
      <c r="X187" s="394"/>
      <c r="Y187" s="30">
        <f t="shared" si="213"/>
        <v>0</v>
      </c>
      <c r="Z187" s="565"/>
      <c r="AA187" s="972"/>
      <c r="AB187" s="372">
        <f t="shared" si="193"/>
        <v>0</v>
      </c>
      <c r="AC187" s="30"/>
      <c r="AD187" s="30">
        <f t="shared" si="203"/>
        <v>0</v>
      </c>
      <c r="AE187" s="30" t="str">
        <f t="shared" si="202"/>
        <v xml:space="preserve"> </v>
      </c>
      <c r="AF187" s="910"/>
      <c r="AG187" s="30">
        <f t="shared" si="217"/>
        <v>0</v>
      </c>
      <c r="AH187" s="152" t="str">
        <f t="shared" si="218"/>
        <v xml:space="preserve"> </v>
      </c>
      <c r="AI187" s="394"/>
      <c r="AJ187" s="30"/>
      <c r="AK187" s="30"/>
      <c r="AL187" s="30">
        <f t="shared" si="219"/>
        <v>0</v>
      </c>
      <c r="AM187" s="30" t="str">
        <f t="shared" si="220"/>
        <v xml:space="preserve"> </v>
      </c>
      <c r="AN187" s="787"/>
      <c r="AO187" s="30">
        <f t="shared" si="221"/>
        <v>0</v>
      </c>
      <c r="AP187" s="206" t="str">
        <f t="shared" si="208"/>
        <v xml:space="preserve"> </v>
      </c>
      <c r="AQ187" s="151"/>
      <c r="AR187" s="372"/>
      <c r="AS187" s="30"/>
      <c r="AT187" s="30">
        <f t="shared" si="222"/>
        <v>0</v>
      </c>
      <c r="AU187" s="47" t="str">
        <f t="shared" si="211"/>
        <v xml:space="preserve"> </v>
      </c>
      <c r="AV187" s="742"/>
      <c r="AW187" s="30">
        <f t="shared" si="223"/>
        <v>0</v>
      </c>
      <c r="AX187" s="484" t="str">
        <f t="shared" si="212"/>
        <v xml:space="preserve"> </v>
      </c>
      <c r="AY187" s="552"/>
      <c r="AZ187" s="372"/>
      <c r="BA187" s="372">
        <f t="shared" si="185"/>
        <v>0</v>
      </c>
      <c r="BB187" s="372"/>
      <c r="BC187" s="30"/>
      <c r="BD187" s="30">
        <f t="shared" si="194"/>
        <v>0</v>
      </c>
      <c r="BE187" s="30"/>
      <c r="BF187" s="73">
        <f t="shared" si="236"/>
        <v>0</v>
      </c>
      <c r="BG187" s="36" t="str">
        <f t="shared" si="162"/>
        <v xml:space="preserve"> </v>
      </c>
      <c r="BH187" s="742"/>
      <c r="BI187" s="30">
        <f t="shared" si="229"/>
        <v>0</v>
      </c>
      <c r="BJ187" s="148" t="str">
        <f t="shared" si="182"/>
        <v xml:space="preserve"> </v>
      </c>
      <c r="BL187" s="823">
        <f t="shared" si="188"/>
        <v>0</v>
      </c>
      <c r="BM187" s="823">
        <f t="shared" si="189"/>
        <v>0</v>
      </c>
      <c r="BN187" s="810"/>
      <c r="BO187" s="810"/>
      <c r="BP187" s="810"/>
      <c r="BQ187" s="810"/>
    </row>
    <row r="188" spans="1:69" ht="34.5" customHeight="1" x14ac:dyDescent="0.25">
      <c r="A188" s="609" t="s">
        <v>125</v>
      </c>
      <c r="B188" s="639" t="s">
        <v>180</v>
      </c>
      <c r="C188" s="577"/>
      <c r="D188" s="372">
        <f t="shared" si="237"/>
        <v>0</v>
      </c>
      <c r="E188" s="30">
        <f t="shared" si="238"/>
        <v>0</v>
      </c>
      <c r="F188" s="30">
        <f t="shared" si="190"/>
        <v>0</v>
      </c>
      <c r="G188" s="30">
        <f t="shared" si="239"/>
        <v>0</v>
      </c>
      <c r="H188" s="30">
        <f t="shared" si="186"/>
        <v>0</v>
      </c>
      <c r="I188" s="30" t="str">
        <f t="shared" si="187"/>
        <v xml:space="preserve"> </v>
      </c>
      <c r="J188" s="833">
        <f t="shared" si="227"/>
        <v>0</v>
      </c>
      <c r="K188" s="47">
        <f t="shared" si="209"/>
        <v>0</v>
      </c>
      <c r="L188" s="178" t="str">
        <f t="shared" si="210"/>
        <v xml:space="preserve"> </v>
      </c>
      <c r="M188" s="372">
        <f t="shared" si="230"/>
        <v>0</v>
      </c>
      <c r="N188" s="372">
        <f t="shared" si="233"/>
        <v>0</v>
      </c>
      <c r="O188" s="30">
        <f t="shared" si="228"/>
        <v>0</v>
      </c>
      <c r="P188" s="30">
        <f t="shared" si="191"/>
        <v>0</v>
      </c>
      <c r="Q188" s="30">
        <f t="shared" si="192"/>
        <v>0</v>
      </c>
      <c r="R188" s="30">
        <f t="shared" si="200"/>
        <v>0</v>
      </c>
      <c r="S188" s="30" t="str">
        <f t="shared" si="201"/>
        <v xml:space="preserve"> </v>
      </c>
      <c r="T188" s="833">
        <f t="shared" si="214"/>
        <v>0</v>
      </c>
      <c r="U188" s="84">
        <f t="shared" si="215"/>
        <v>0</v>
      </c>
      <c r="V188" s="704" t="str">
        <f t="shared" si="216"/>
        <v xml:space="preserve"> </v>
      </c>
      <c r="W188" s="863"/>
      <c r="X188" s="394"/>
      <c r="Y188" s="30">
        <f t="shared" si="213"/>
        <v>0</v>
      </c>
      <c r="Z188" s="565"/>
      <c r="AA188" s="972"/>
      <c r="AB188" s="372">
        <f t="shared" si="193"/>
        <v>0</v>
      </c>
      <c r="AC188" s="30"/>
      <c r="AD188" s="30">
        <f t="shared" si="203"/>
        <v>0</v>
      </c>
      <c r="AE188" s="30" t="str">
        <f t="shared" si="202"/>
        <v xml:space="preserve"> </v>
      </c>
      <c r="AF188" s="910"/>
      <c r="AG188" s="30">
        <f t="shared" si="217"/>
        <v>0</v>
      </c>
      <c r="AH188" s="152" t="str">
        <f t="shared" si="218"/>
        <v xml:space="preserve"> </v>
      </c>
      <c r="AI188" s="394"/>
      <c r="AJ188" s="30"/>
      <c r="AK188" s="30"/>
      <c r="AL188" s="30">
        <f t="shared" si="219"/>
        <v>0</v>
      </c>
      <c r="AM188" s="30" t="str">
        <f t="shared" si="220"/>
        <v xml:space="preserve"> </v>
      </c>
      <c r="AN188" s="787"/>
      <c r="AO188" s="30">
        <f t="shared" si="221"/>
        <v>0</v>
      </c>
      <c r="AP188" s="206" t="str">
        <f t="shared" si="208"/>
        <v xml:space="preserve"> </v>
      </c>
      <c r="AQ188" s="151"/>
      <c r="AR188" s="372"/>
      <c r="AS188" s="30"/>
      <c r="AT188" s="30">
        <f t="shared" si="222"/>
        <v>0</v>
      </c>
      <c r="AU188" s="47" t="str">
        <f t="shared" si="211"/>
        <v xml:space="preserve"> </v>
      </c>
      <c r="AV188" s="742"/>
      <c r="AW188" s="30">
        <f t="shared" si="223"/>
        <v>0</v>
      </c>
      <c r="AX188" s="484" t="str">
        <f t="shared" si="212"/>
        <v xml:space="preserve"> </v>
      </c>
      <c r="AY188" s="552"/>
      <c r="AZ188" s="372"/>
      <c r="BA188" s="372">
        <f t="shared" si="185"/>
        <v>0</v>
      </c>
      <c r="BB188" s="372"/>
      <c r="BC188" s="30"/>
      <c r="BD188" s="30">
        <f t="shared" si="194"/>
        <v>0</v>
      </c>
      <c r="BE188" s="30"/>
      <c r="BF188" s="73">
        <f t="shared" si="236"/>
        <v>0</v>
      </c>
      <c r="BG188" s="36" t="str">
        <f t="shared" si="162"/>
        <v xml:space="preserve"> </v>
      </c>
      <c r="BH188" s="742"/>
      <c r="BI188" s="30">
        <f t="shared" si="229"/>
        <v>0</v>
      </c>
      <c r="BJ188" s="148" t="str">
        <f t="shared" si="182"/>
        <v xml:space="preserve"> </v>
      </c>
      <c r="BL188" s="823">
        <f t="shared" si="188"/>
        <v>0</v>
      </c>
      <c r="BM188" s="823">
        <f t="shared" si="189"/>
        <v>0</v>
      </c>
      <c r="BN188" s="810"/>
      <c r="BO188" s="810"/>
      <c r="BP188" s="810"/>
      <c r="BQ188" s="810"/>
    </row>
    <row r="189" spans="1:69" s="8" customFormat="1" ht="31.5" customHeight="1" x14ac:dyDescent="0.25">
      <c r="A189" s="647" t="s">
        <v>184</v>
      </c>
      <c r="B189" s="649" t="s">
        <v>182</v>
      </c>
      <c r="C189" s="380">
        <f>M189+AY189</f>
        <v>0</v>
      </c>
      <c r="D189" s="380">
        <f t="shared" si="237"/>
        <v>0</v>
      </c>
      <c r="E189" s="49">
        <f t="shared" si="238"/>
        <v>0</v>
      </c>
      <c r="F189" s="49">
        <f t="shared" si="190"/>
        <v>0</v>
      </c>
      <c r="G189" s="49">
        <f t="shared" si="239"/>
        <v>0</v>
      </c>
      <c r="H189" s="49">
        <f t="shared" si="186"/>
        <v>0</v>
      </c>
      <c r="I189" s="49" t="str">
        <f t="shared" si="187"/>
        <v xml:space="preserve"> </v>
      </c>
      <c r="J189" s="842">
        <f t="shared" si="227"/>
        <v>0</v>
      </c>
      <c r="K189" s="70">
        <f t="shared" si="209"/>
        <v>0</v>
      </c>
      <c r="L189" s="181" t="str">
        <f t="shared" si="210"/>
        <v xml:space="preserve"> </v>
      </c>
      <c r="M189" s="372">
        <f t="shared" si="230"/>
        <v>0</v>
      </c>
      <c r="N189" s="380">
        <f t="shared" si="233"/>
        <v>0</v>
      </c>
      <c r="O189" s="49">
        <f t="shared" si="228"/>
        <v>0</v>
      </c>
      <c r="P189" s="49">
        <f t="shared" si="191"/>
        <v>0</v>
      </c>
      <c r="Q189" s="49">
        <f t="shared" si="192"/>
        <v>0</v>
      </c>
      <c r="R189" s="49">
        <f t="shared" si="200"/>
        <v>0</v>
      </c>
      <c r="S189" s="49" t="str">
        <f t="shared" si="201"/>
        <v xml:space="preserve"> </v>
      </c>
      <c r="T189" s="842">
        <f t="shared" si="214"/>
        <v>0</v>
      </c>
      <c r="U189" s="93">
        <f t="shared" si="215"/>
        <v>0</v>
      </c>
      <c r="V189" s="706" t="str">
        <f t="shared" si="216"/>
        <v xml:space="preserve"> </v>
      </c>
      <c r="W189" s="872">
        <f>W190+W191</f>
        <v>0</v>
      </c>
      <c r="X189" s="462">
        <f>X190+X191</f>
        <v>0</v>
      </c>
      <c r="Y189" s="30">
        <f t="shared" si="213"/>
        <v>0</v>
      </c>
      <c r="Z189" s="951">
        <f>Z190+Z191</f>
        <v>0</v>
      </c>
      <c r="AA189" s="981">
        <f>AA190+AA191</f>
        <v>0</v>
      </c>
      <c r="AB189" s="380">
        <f t="shared" si="193"/>
        <v>0</v>
      </c>
      <c r="AC189" s="380">
        <f>AC190+AC191</f>
        <v>0</v>
      </c>
      <c r="AD189" s="49">
        <f t="shared" si="203"/>
        <v>0</v>
      </c>
      <c r="AE189" s="49" t="str">
        <f t="shared" si="202"/>
        <v xml:space="preserve"> </v>
      </c>
      <c r="AF189" s="916">
        <f>AF190+AF191</f>
        <v>0</v>
      </c>
      <c r="AG189" s="49">
        <f t="shared" si="217"/>
        <v>0</v>
      </c>
      <c r="AH189" s="160" t="str">
        <f t="shared" si="218"/>
        <v xml:space="preserve"> </v>
      </c>
      <c r="AI189" s="462"/>
      <c r="AJ189" s="49"/>
      <c r="AK189" s="49">
        <f>AK190+AK191</f>
        <v>0</v>
      </c>
      <c r="AL189" s="49">
        <f t="shared" si="219"/>
        <v>0</v>
      </c>
      <c r="AM189" s="49" t="str">
        <f t="shared" si="220"/>
        <v xml:space="preserve"> </v>
      </c>
      <c r="AN189" s="797"/>
      <c r="AO189" s="49">
        <f t="shared" si="221"/>
        <v>0</v>
      </c>
      <c r="AP189" s="206" t="str">
        <f t="shared" si="208"/>
        <v xml:space="preserve"> </v>
      </c>
      <c r="AQ189" s="175"/>
      <c r="AR189" s="380"/>
      <c r="AS189" s="49">
        <f>AS190+AS191</f>
        <v>0</v>
      </c>
      <c r="AT189" s="49">
        <f t="shared" si="222"/>
        <v>0</v>
      </c>
      <c r="AU189" s="70" t="str">
        <f t="shared" si="211"/>
        <v xml:space="preserve"> </v>
      </c>
      <c r="AV189" s="748"/>
      <c r="AW189" s="49">
        <f t="shared" si="223"/>
        <v>0</v>
      </c>
      <c r="AX189" s="501" t="str">
        <f t="shared" si="212"/>
        <v xml:space="preserve"> </v>
      </c>
      <c r="AY189" s="551"/>
      <c r="AZ189" s="380">
        <f>AZ190+AZ191</f>
        <v>0</v>
      </c>
      <c r="BA189" s="380">
        <f t="shared" si="185"/>
        <v>0</v>
      </c>
      <c r="BB189" s="380">
        <f>BB190+BB191</f>
        <v>0</v>
      </c>
      <c r="BC189" s="49">
        <f>BC190+BC191</f>
        <v>0</v>
      </c>
      <c r="BD189" s="49">
        <f t="shared" si="194"/>
        <v>0</v>
      </c>
      <c r="BE189" s="49">
        <f>BE190+BE191</f>
        <v>0</v>
      </c>
      <c r="BF189" s="135">
        <f t="shared" si="236"/>
        <v>0</v>
      </c>
      <c r="BG189" s="49" t="str">
        <f t="shared" si="162"/>
        <v xml:space="preserve"> </v>
      </c>
      <c r="BH189" s="748"/>
      <c r="BI189" s="49">
        <f t="shared" si="229"/>
        <v>0</v>
      </c>
      <c r="BJ189" s="148" t="str">
        <f t="shared" si="182"/>
        <v xml:space="preserve"> </v>
      </c>
      <c r="BK189" s="2"/>
      <c r="BL189" s="823">
        <f t="shared" si="188"/>
        <v>0</v>
      </c>
      <c r="BM189" s="823">
        <f t="shared" si="189"/>
        <v>0</v>
      </c>
      <c r="BN189" s="810"/>
      <c r="BO189" s="813"/>
      <c r="BP189" s="813"/>
      <c r="BQ189" s="810">
        <v>0</v>
      </c>
    </row>
    <row r="190" spans="1:69" s="8" customFormat="1" ht="25.5" customHeight="1" x14ac:dyDescent="0.25">
      <c r="A190" s="609" t="s">
        <v>181</v>
      </c>
      <c r="B190" s="639" t="s">
        <v>183</v>
      </c>
      <c r="C190" s="577"/>
      <c r="D190" s="382">
        <f t="shared" si="237"/>
        <v>0</v>
      </c>
      <c r="E190" s="56">
        <f t="shared" si="238"/>
        <v>0</v>
      </c>
      <c r="F190" s="56">
        <f t="shared" si="190"/>
        <v>0</v>
      </c>
      <c r="G190" s="56">
        <f t="shared" si="239"/>
        <v>0</v>
      </c>
      <c r="H190" s="56">
        <f t="shared" si="186"/>
        <v>0</v>
      </c>
      <c r="I190" s="56" t="str">
        <f t="shared" si="187"/>
        <v xml:space="preserve"> </v>
      </c>
      <c r="J190" s="833">
        <f t="shared" si="227"/>
        <v>0</v>
      </c>
      <c r="K190" s="47">
        <f t="shared" si="209"/>
        <v>0</v>
      </c>
      <c r="L190" s="178" t="str">
        <f t="shared" si="210"/>
        <v xml:space="preserve"> </v>
      </c>
      <c r="M190" s="372">
        <f t="shared" si="230"/>
        <v>0</v>
      </c>
      <c r="N190" s="382">
        <f t="shared" si="233"/>
        <v>0</v>
      </c>
      <c r="O190" s="56">
        <f t="shared" si="228"/>
        <v>0</v>
      </c>
      <c r="P190" s="56">
        <f t="shared" si="191"/>
        <v>0</v>
      </c>
      <c r="Q190" s="56">
        <f t="shared" si="192"/>
        <v>0</v>
      </c>
      <c r="R190" s="56">
        <f t="shared" si="200"/>
        <v>0</v>
      </c>
      <c r="S190" s="56" t="str">
        <f t="shared" si="201"/>
        <v xml:space="preserve"> </v>
      </c>
      <c r="T190" s="833">
        <f t="shared" si="214"/>
        <v>0</v>
      </c>
      <c r="U190" s="84">
        <f t="shared" si="215"/>
        <v>0</v>
      </c>
      <c r="V190" s="704" t="str">
        <f t="shared" si="216"/>
        <v xml:space="preserve"> </v>
      </c>
      <c r="W190" s="889"/>
      <c r="X190" s="515"/>
      <c r="Y190" s="30">
        <f t="shared" si="213"/>
        <v>0</v>
      </c>
      <c r="Z190" s="564"/>
      <c r="AA190" s="984"/>
      <c r="AB190" s="382">
        <f t="shared" si="193"/>
        <v>0</v>
      </c>
      <c r="AC190" s="56"/>
      <c r="AD190" s="56">
        <f t="shared" si="203"/>
        <v>0</v>
      </c>
      <c r="AE190" s="56" t="str">
        <f t="shared" si="202"/>
        <v xml:space="preserve"> </v>
      </c>
      <c r="AF190" s="919"/>
      <c r="AG190" s="56">
        <f t="shared" si="217"/>
        <v>0</v>
      </c>
      <c r="AH190" s="206" t="str">
        <f t="shared" si="218"/>
        <v xml:space="preserve"> </v>
      </c>
      <c r="AI190" s="515"/>
      <c r="AJ190" s="56"/>
      <c r="AK190" s="56"/>
      <c r="AL190" s="56">
        <f t="shared" si="219"/>
        <v>0</v>
      </c>
      <c r="AM190" s="56" t="str">
        <f t="shared" si="220"/>
        <v xml:space="preserve"> </v>
      </c>
      <c r="AN190" s="800"/>
      <c r="AO190" s="56">
        <f t="shared" si="221"/>
        <v>0</v>
      </c>
      <c r="AP190" s="206" t="str">
        <f t="shared" si="208"/>
        <v xml:space="preserve"> </v>
      </c>
      <c r="AQ190" s="179"/>
      <c r="AR190" s="382"/>
      <c r="AS190" s="56"/>
      <c r="AT190" s="56">
        <f t="shared" si="222"/>
        <v>0</v>
      </c>
      <c r="AU190" s="47" t="str">
        <f t="shared" si="211"/>
        <v xml:space="preserve"> </v>
      </c>
      <c r="AV190" s="751"/>
      <c r="AW190" s="56">
        <f t="shared" si="223"/>
        <v>0</v>
      </c>
      <c r="AX190" s="484" t="str">
        <f t="shared" si="212"/>
        <v xml:space="preserve"> </v>
      </c>
      <c r="AY190" s="552"/>
      <c r="AZ190" s="380"/>
      <c r="BA190" s="380">
        <f t="shared" si="185"/>
        <v>0</v>
      </c>
      <c r="BB190" s="380"/>
      <c r="BC190" s="49"/>
      <c r="BD190" s="49">
        <f t="shared" si="194"/>
        <v>0</v>
      </c>
      <c r="BE190" s="49"/>
      <c r="BF190" s="73">
        <f t="shared" si="236"/>
        <v>0</v>
      </c>
      <c r="BG190" s="36" t="str">
        <f t="shared" si="162"/>
        <v xml:space="preserve"> </v>
      </c>
      <c r="BH190" s="751"/>
      <c r="BI190" s="56">
        <f t="shared" si="229"/>
        <v>0</v>
      </c>
      <c r="BJ190" s="148" t="str">
        <f t="shared" si="182"/>
        <v xml:space="preserve"> </v>
      </c>
      <c r="BK190" s="2"/>
      <c r="BL190" s="823">
        <f t="shared" si="188"/>
        <v>0</v>
      </c>
      <c r="BM190" s="823">
        <f t="shared" si="189"/>
        <v>0</v>
      </c>
      <c r="BN190" s="810"/>
      <c r="BO190" s="813"/>
      <c r="BP190" s="810"/>
      <c r="BQ190" s="810"/>
    </row>
    <row r="191" spans="1:69" ht="25.5" customHeight="1" x14ac:dyDescent="0.25">
      <c r="A191" s="609" t="s">
        <v>131</v>
      </c>
      <c r="B191" s="639" t="s">
        <v>185</v>
      </c>
      <c r="C191" s="577"/>
      <c r="D191" s="372">
        <f t="shared" si="237"/>
        <v>0</v>
      </c>
      <c r="E191" s="30">
        <f t="shared" si="238"/>
        <v>0</v>
      </c>
      <c r="F191" s="30">
        <f t="shared" si="190"/>
        <v>0</v>
      </c>
      <c r="G191" s="30">
        <f t="shared" si="239"/>
        <v>0</v>
      </c>
      <c r="H191" s="30">
        <f t="shared" si="186"/>
        <v>0</v>
      </c>
      <c r="I191" s="30" t="str">
        <f t="shared" si="187"/>
        <v xml:space="preserve"> </v>
      </c>
      <c r="J191" s="833">
        <f t="shared" si="227"/>
        <v>0</v>
      </c>
      <c r="K191" s="47">
        <f t="shared" si="209"/>
        <v>0</v>
      </c>
      <c r="L191" s="178" t="str">
        <f t="shared" si="210"/>
        <v xml:space="preserve"> </v>
      </c>
      <c r="M191" s="372">
        <f t="shared" si="230"/>
        <v>0</v>
      </c>
      <c r="N191" s="372">
        <f t="shared" si="233"/>
        <v>0</v>
      </c>
      <c r="O191" s="30">
        <f t="shared" si="228"/>
        <v>0</v>
      </c>
      <c r="P191" s="30">
        <f t="shared" si="191"/>
        <v>0</v>
      </c>
      <c r="Q191" s="30">
        <f t="shared" si="192"/>
        <v>0</v>
      </c>
      <c r="R191" s="30">
        <f t="shared" si="200"/>
        <v>0</v>
      </c>
      <c r="S191" s="30" t="str">
        <f t="shared" si="201"/>
        <v xml:space="preserve"> </v>
      </c>
      <c r="T191" s="833">
        <f t="shared" si="214"/>
        <v>0</v>
      </c>
      <c r="U191" s="84">
        <f t="shared" si="215"/>
        <v>0</v>
      </c>
      <c r="V191" s="704" t="str">
        <f t="shared" si="216"/>
        <v xml:space="preserve"> </v>
      </c>
      <c r="W191" s="863"/>
      <c r="X191" s="394"/>
      <c r="Y191" s="30">
        <f t="shared" si="213"/>
        <v>0</v>
      </c>
      <c r="Z191" s="565"/>
      <c r="AA191" s="972"/>
      <c r="AB191" s="372">
        <f t="shared" si="193"/>
        <v>0</v>
      </c>
      <c r="AC191" s="30"/>
      <c r="AD191" s="30">
        <f t="shared" si="203"/>
        <v>0</v>
      </c>
      <c r="AE191" s="30" t="str">
        <f t="shared" si="202"/>
        <v xml:space="preserve"> </v>
      </c>
      <c r="AF191" s="910"/>
      <c r="AG191" s="30">
        <f t="shared" si="217"/>
        <v>0</v>
      </c>
      <c r="AH191" s="152" t="str">
        <f t="shared" si="218"/>
        <v xml:space="preserve"> </v>
      </c>
      <c r="AI191" s="394"/>
      <c r="AJ191" s="30"/>
      <c r="AK191" s="30"/>
      <c r="AL191" s="30">
        <f t="shared" si="219"/>
        <v>0</v>
      </c>
      <c r="AM191" s="30" t="str">
        <f t="shared" si="220"/>
        <v xml:space="preserve"> </v>
      </c>
      <c r="AN191" s="787"/>
      <c r="AO191" s="30">
        <f t="shared" si="221"/>
        <v>0</v>
      </c>
      <c r="AP191" s="206" t="str">
        <f t="shared" si="208"/>
        <v xml:space="preserve"> </v>
      </c>
      <c r="AQ191" s="151"/>
      <c r="AR191" s="372"/>
      <c r="AS191" s="30"/>
      <c r="AT191" s="30">
        <f>AS191-AR191</f>
        <v>0</v>
      </c>
      <c r="AU191" s="47" t="str">
        <f t="shared" si="211"/>
        <v xml:space="preserve"> </v>
      </c>
      <c r="AV191" s="742"/>
      <c r="AW191" s="30">
        <f t="shared" si="223"/>
        <v>0</v>
      </c>
      <c r="AX191" s="484" t="str">
        <f t="shared" si="212"/>
        <v xml:space="preserve"> </v>
      </c>
      <c r="AY191" s="552"/>
      <c r="AZ191" s="382"/>
      <c r="BA191" s="382">
        <f t="shared" si="185"/>
        <v>0</v>
      </c>
      <c r="BB191" s="382"/>
      <c r="BC191" s="56"/>
      <c r="BD191" s="56">
        <f t="shared" si="194"/>
        <v>0</v>
      </c>
      <c r="BE191" s="56"/>
      <c r="BF191" s="73">
        <f t="shared" si="236"/>
        <v>0</v>
      </c>
      <c r="BG191" s="36" t="str">
        <f t="shared" si="162"/>
        <v xml:space="preserve"> </v>
      </c>
      <c r="BH191" s="742"/>
      <c r="BI191" s="30">
        <f t="shared" si="229"/>
        <v>0</v>
      </c>
      <c r="BJ191" s="148" t="str">
        <f t="shared" si="182"/>
        <v xml:space="preserve"> </v>
      </c>
      <c r="BL191" s="823">
        <f t="shared" si="188"/>
        <v>0</v>
      </c>
      <c r="BM191" s="823">
        <f t="shared" si="189"/>
        <v>0</v>
      </c>
      <c r="BN191" s="813"/>
      <c r="BO191" s="810"/>
      <c r="BP191" s="810"/>
      <c r="BQ191" s="810"/>
    </row>
    <row r="192" spans="1:69" s="8" customFormat="1" ht="31.5" customHeight="1" x14ac:dyDescent="0.25">
      <c r="A192" s="637" t="s">
        <v>187</v>
      </c>
      <c r="B192" s="638" t="s">
        <v>188</v>
      </c>
      <c r="C192" s="380">
        <f>M192+AY192</f>
        <v>0</v>
      </c>
      <c r="D192" s="380">
        <f t="shared" si="237"/>
        <v>0</v>
      </c>
      <c r="E192" s="49">
        <f t="shared" si="238"/>
        <v>0</v>
      </c>
      <c r="F192" s="49">
        <f t="shared" si="190"/>
        <v>0</v>
      </c>
      <c r="G192" s="49">
        <f t="shared" si="239"/>
        <v>0</v>
      </c>
      <c r="H192" s="49">
        <f t="shared" si="186"/>
        <v>0</v>
      </c>
      <c r="I192" s="49" t="str">
        <f t="shared" si="187"/>
        <v xml:space="preserve"> </v>
      </c>
      <c r="J192" s="840">
        <f t="shared" si="227"/>
        <v>0</v>
      </c>
      <c r="K192" s="67">
        <f t="shared" si="209"/>
        <v>0</v>
      </c>
      <c r="L192" s="177" t="str">
        <f t="shared" si="210"/>
        <v xml:space="preserve"> </v>
      </c>
      <c r="M192" s="372">
        <f t="shared" si="230"/>
        <v>0</v>
      </c>
      <c r="N192" s="380">
        <f t="shared" si="233"/>
        <v>0</v>
      </c>
      <c r="O192" s="49">
        <f t="shared" si="228"/>
        <v>0</v>
      </c>
      <c r="P192" s="49">
        <f t="shared" si="191"/>
        <v>0</v>
      </c>
      <c r="Q192" s="49">
        <f t="shared" si="192"/>
        <v>0</v>
      </c>
      <c r="R192" s="49">
        <f t="shared" si="200"/>
        <v>0</v>
      </c>
      <c r="S192" s="49" t="str">
        <f t="shared" si="201"/>
        <v xml:space="preserve"> </v>
      </c>
      <c r="T192" s="840">
        <f t="shared" si="214"/>
        <v>0</v>
      </c>
      <c r="U192" s="91">
        <f t="shared" si="215"/>
        <v>0</v>
      </c>
      <c r="V192" s="703" t="str">
        <f t="shared" si="216"/>
        <v xml:space="preserve"> </v>
      </c>
      <c r="W192" s="872">
        <f>W193+W194+W195</f>
        <v>0</v>
      </c>
      <c r="X192" s="462">
        <f>X193+X194+X195</f>
        <v>0</v>
      </c>
      <c r="Y192" s="30">
        <f t="shared" si="213"/>
        <v>0</v>
      </c>
      <c r="Z192" s="951">
        <f>Z193+Z194+Z195</f>
        <v>0</v>
      </c>
      <c r="AA192" s="981">
        <f>AA193+AA194+AA195</f>
        <v>0</v>
      </c>
      <c r="AB192" s="380">
        <f t="shared" si="193"/>
        <v>0</v>
      </c>
      <c r="AC192" s="49">
        <f>AC193+AC194+AC195</f>
        <v>0</v>
      </c>
      <c r="AD192" s="49">
        <f t="shared" si="203"/>
        <v>0</v>
      </c>
      <c r="AE192" s="49" t="str">
        <f t="shared" si="202"/>
        <v xml:space="preserve"> </v>
      </c>
      <c r="AF192" s="916">
        <f>AF193+AF194+AF195</f>
        <v>0</v>
      </c>
      <c r="AG192" s="49">
        <f t="shared" si="217"/>
        <v>0</v>
      </c>
      <c r="AH192" s="160" t="str">
        <f t="shared" si="218"/>
        <v xml:space="preserve"> </v>
      </c>
      <c r="AI192" s="462"/>
      <c r="AJ192" s="49"/>
      <c r="AK192" s="49">
        <f>AK193+AK194+AK195</f>
        <v>0</v>
      </c>
      <c r="AL192" s="49">
        <f t="shared" si="219"/>
        <v>0</v>
      </c>
      <c r="AM192" s="49" t="str">
        <f t="shared" si="220"/>
        <v xml:space="preserve"> </v>
      </c>
      <c r="AN192" s="797"/>
      <c r="AO192" s="49">
        <f t="shared" si="221"/>
        <v>0</v>
      </c>
      <c r="AP192" s="206" t="str">
        <f t="shared" si="208"/>
        <v xml:space="preserve"> </v>
      </c>
      <c r="AQ192" s="175"/>
      <c r="AR192" s="380"/>
      <c r="AS192" s="49">
        <f>AS193+AS194+AS195</f>
        <v>0</v>
      </c>
      <c r="AT192" s="49">
        <f t="shared" si="222"/>
        <v>0</v>
      </c>
      <c r="AU192" s="67" t="str">
        <f t="shared" si="211"/>
        <v xml:space="preserve"> </v>
      </c>
      <c r="AV192" s="748"/>
      <c r="AW192" s="49">
        <f t="shared" si="223"/>
        <v>0</v>
      </c>
      <c r="AX192" s="498" t="str">
        <f t="shared" si="212"/>
        <v xml:space="preserve"> </v>
      </c>
      <c r="AY192" s="175">
        <f>AY193+AY194+AY195</f>
        <v>0</v>
      </c>
      <c r="AZ192" s="380">
        <f>AZ193+AZ194+AZ195</f>
        <v>0</v>
      </c>
      <c r="BA192" s="380">
        <f t="shared" si="185"/>
        <v>0</v>
      </c>
      <c r="BB192" s="380">
        <f>BB193+BB194+BB195</f>
        <v>0</v>
      </c>
      <c r="BC192" s="49">
        <f>BC193+BC194+BC195</f>
        <v>0</v>
      </c>
      <c r="BD192" s="49">
        <f t="shared" si="194"/>
        <v>0</v>
      </c>
      <c r="BE192" s="49">
        <f>BE193+BE194+BE195</f>
        <v>0</v>
      </c>
      <c r="BF192" s="135">
        <f t="shared" si="236"/>
        <v>0</v>
      </c>
      <c r="BG192" s="56" t="str">
        <f t="shared" ref="BG192:BG202" si="240">IF(AZ192&lt;&gt;0,IF(BC192/AZ192*100&lt;0,"&lt;0",IF(BC192/AZ192*100&gt;200,"&gt;200",BC192/AZ192*100))," ")</f>
        <v xml:space="preserve"> </v>
      </c>
      <c r="BH192" s="748"/>
      <c r="BI192" s="49">
        <f t="shared" si="229"/>
        <v>0</v>
      </c>
      <c r="BJ192" s="148" t="str">
        <f t="shared" si="182"/>
        <v xml:space="preserve"> </v>
      </c>
      <c r="BK192" s="2"/>
      <c r="BL192" s="823">
        <f t="shared" si="188"/>
        <v>0</v>
      </c>
      <c r="BM192" s="823">
        <f t="shared" si="189"/>
        <v>0</v>
      </c>
      <c r="BN192" s="813"/>
      <c r="BO192" s="810"/>
      <c r="BP192" s="810"/>
      <c r="BQ192" s="810">
        <v>0</v>
      </c>
    </row>
    <row r="193" spans="1:69" s="8" customFormat="1" ht="23.25" customHeight="1" x14ac:dyDescent="0.25">
      <c r="A193" s="609" t="s">
        <v>186</v>
      </c>
      <c r="B193" s="639" t="s">
        <v>189</v>
      </c>
      <c r="C193" s="577"/>
      <c r="D193" s="372">
        <f t="shared" si="237"/>
        <v>0</v>
      </c>
      <c r="E193" s="30">
        <f t="shared" si="238"/>
        <v>0</v>
      </c>
      <c r="F193" s="30">
        <f t="shared" si="190"/>
        <v>0</v>
      </c>
      <c r="G193" s="30">
        <f t="shared" si="239"/>
        <v>0</v>
      </c>
      <c r="H193" s="30">
        <f t="shared" si="186"/>
        <v>0</v>
      </c>
      <c r="I193" s="30" t="str">
        <f t="shared" si="187"/>
        <v xml:space="preserve"> </v>
      </c>
      <c r="J193" s="833">
        <f t="shared" si="227"/>
        <v>0</v>
      </c>
      <c r="K193" s="47">
        <f t="shared" si="209"/>
        <v>0</v>
      </c>
      <c r="L193" s="178" t="str">
        <f t="shared" si="210"/>
        <v xml:space="preserve"> </v>
      </c>
      <c r="M193" s="372">
        <f t="shared" si="230"/>
        <v>0</v>
      </c>
      <c r="N193" s="372">
        <f t="shared" si="233"/>
        <v>0</v>
      </c>
      <c r="O193" s="30">
        <f t="shared" si="228"/>
        <v>0</v>
      </c>
      <c r="P193" s="30">
        <f t="shared" si="191"/>
        <v>0</v>
      </c>
      <c r="Q193" s="30">
        <f t="shared" si="192"/>
        <v>0</v>
      </c>
      <c r="R193" s="30">
        <f t="shared" si="200"/>
        <v>0</v>
      </c>
      <c r="S193" s="30" t="str">
        <f t="shared" si="201"/>
        <v xml:space="preserve"> </v>
      </c>
      <c r="T193" s="833">
        <f t="shared" si="214"/>
        <v>0</v>
      </c>
      <c r="U193" s="84">
        <f t="shared" si="215"/>
        <v>0</v>
      </c>
      <c r="V193" s="704" t="str">
        <f t="shared" si="216"/>
        <v xml:space="preserve"> </v>
      </c>
      <c r="W193" s="863"/>
      <c r="X193" s="394"/>
      <c r="Y193" s="30">
        <f t="shared" si="213"/>
        <v>0</v>
      </c>
      <c r="Z193" s="565"/>
      <c r="AA193" s="972"/>
      <c r="AB193" s="372">
        <f t="shared" si="193"/>
        <v>0</v>
      </c>
      <c r="AC193" s="30"/>
      <c r="AD193" s="30">
        <f t="shared" si="203"/>
        <v>0</v>
      </c>
      <c r="AE193" s="30" t="str">
        <f t="shared" si="202"/>
        <v xml:space="preserve"> </v>
      </c>
      <c r="AF193" s="910"/>
      <c r="AG193" s="56">
        <f t="shared" si="217"/>
        <v>0</v>
      </c>
      <c r="AH193" s="206" t="str">
        <f t="shared" si="218"/>
        <v xml:space="preserve"> </v>
      </c>
      <c r="AI193" s="515"/>
      <c r="AJ193" s="56"/>
      <c r="AK193" s="56"/>
      <c r="AL193" s="56">
        <f t="shared" si="219"/>
        <v>0</v>
      </c>
      <c r="AM193" s="56" t="str">
        <f t="shared" si="220"/>
        <v xml:space="preserve"> </v>
      </c>
      <c r="AN193" s="800"/>
      <c r="AO193" s="56">
        <f t="shared" si="221"/>
        <v>0</v>
      </c>
      <c r="AP193" s="206" t="str">
        <f t="shared" si="208"/>
        <v xml:space="preserve"> </v>
      </c>
      <c r="AQ193" s="179"/>
      <c r="AR193" s="382"/>
      <c r="AS193" s="56"/>
      <c r="AT193" s="56">
        <f t="shared" si="222"/>
        <v>0</v>
      </c>
      <c r="AU193" s="47" t="str">
        <f t="shared" si="211"/>
        <v xml:space="preserve"> </v>
      </c>
      <c r="AV193" s="751"/>
      <c r="AW193" s="56">
        <f t="shared" si="223"/>
        <v>0</v>
      </c>
      <c r="AX193" s="484" t="str">
        <f t="shared" si="212"/>
        <v xml:space="preserve"> </v>
      </c>
      <c r="AY193" s="552"/>
      <c r="AZ193" s="380"/>
      <c r="BA193" s="380">
        <f t="shared" si="185"/>
        <v>0</v>
      </c>
      <c r="BB193" s="380"/>
      <c r="BC193" s="49"/>
      <c r="BD193" s="49">
        <f t="shared" si="194"/>
        <v>0</v>
      </c>
      <c r="BE193" s="49"/>
      <c r="BF193" s="133">
        <f t="shared" si="236"/>
        <v>0</v>
      </c>
      <c r="BG193" s="36" t="str">
        <f t="shared" si="240"/>
        <v xml:space="preserve"> </v>
      </c>
      <c r="BH193" s="751"/>
      <c r="BI193" s="56">
        <f t="shared" si="229"/>
        <v>0</v>
      </c>
      <c r="BJ193" s="148" t="str">
        <f t="shared" si="182"/>
        <v xml:space="preserve"> </v>
      </c>
      <c r="BK193" s="2"/>
      <c r="BL193" s="823">
        <f t="shared" si="188"/>
        <v>0</v>
      </c>
      <c r="BM193" s="823">
        <f t="shared" si="189"/>
        <v>0</v>
      </c>
      <c r="BN193" s="810"/>
      <c r="BO193" s="813"/>
      <c r="BP193" s="813"/>
      <c r="BQ193" s="813"/>
    </row>
    <row r="194" spans="1:69" s="8" customFormat="1" ht="21.75" customHeight="1" x14ac:dyDescent="0.25">
      <c r="A194" s="609" t="s">
        <v>190</v>
      </c>
      <c r="B194" s="639" t="s">
        <v>191</v>
      </c>
      <c r="C194" s="577"/>
      <c r="D194" s="372">
        <f t="shared" si="237"/>
        <v>0</v>
      </c>
      <c r="E194" s="30">
        <f t="shared" si="238"/>
        <v>0</v>
      </c>
      <c r="F194" s="30">
        <f t="shared" si="190"/>
        <v>0</v>
      </c>
      <c r="G194" s="30">
        <f t="shared" si="239"/>
        <v>0</v>
      </c>
      <c r="H194" s="30">
        <f t="shared" si="186"/>
        <v>0</v>
      </c>
      <c r="I194" s="30" t="str">
        <f t="shared" si="187"/>
        <v xml:space="preserve"> </v>
      </c>
      <c r="J194" s="833">
        <f t="shared" si="227"/>
        <v>0</v>
      </c>
      <c r="K194" s="47">
        <f t="shared" si="209"/>
        <v>0</v>
      </c>
      <c r="L194" s="178" t="str">
        <f t="shared" si="210"/>
        <v xml:space="preserve"> </v>
      </c>
      <c r="M194" s="372">
        <f t="shared" si="230"/>
        <v>0</v>
      </c>
      <c r="N194" s="372">
        <f t="shared" si="233"/>
        <v>0</v>
      </c>
      <c r="O194" s="30">
        <f t="shared" si="228"/>
        <v>0</v>
      </c>
      <c r="P194" s="30">
        <f t="shared" si="191"/>
        <v>0</v>
      </c>
      <c r="Q194" s="30">
        <f t="shared" si="192"/>
        <v>0</v>
      </c>
      <c r="R194" s="30">
        <f t="shared" si="200"/>
        <v>0</v>
      </c>
      <c r="S194" s="30" t="str">
        <f t="shared" si="201"/>
        <v xml:space="preserve"> </v>
      </c>
      <c r="T194" s="833">
        <f t="shared" si="214"/>
        <v>0</v>
      </c>
      <c r="U194" s="84">
        <f t="shared" si="215"/>
        <v>0</v>
      </c>
      <c r="V194" s="704" t="str">
        <f t="shared" si="216"/>
        <v xml:space="preserve"> </v>
      </c>
      <c r="W194" s="863"/>
      <c r="X194" s="394"/>
      <c r="Y194" s="30">
        <f t="shared" si="213"/>
        <v>0</v>
      </c>
      <c r="Z194" s="565"/>
      <c r="AA194" s="972"/>
      <c r="AB194" s="372">
        <f t="shared" si="193"/>
        <v>0</v>
      </c>
      <c r="AC194" s="30"/>
      <c r="AD194" s="30">
        <f t="shared" si="203"/>
        <v>0</v>
      </c>
      <c r="AE194" s="30" t="str">
        <f t="shared" si="202"/>
        <v xml:space="preserve"> </v>
      </c>
      <c r="AF194" s="910"/>
      <c r="AG194" s="56">
        <f t="shared" si="217"/>
        <v>0</v>
      </c>
      <c r="AH194" s="206" t="str">
        <f t="shared" si="218"/>
        <v xml:space="preserve"> </v>
      </c>
      <c r="AI194" s="515"/>
      <c r="AJ194" s="56"/>
      <c r="AK194" s="56"/>
      <c r="AL194" s="56">
        <f t="shared" si="219"/>
        <v>0</v>
      </c>
      <c r="AM194" s="56" t="str">
        <f t="shared" si="220"/>
        <v xml:space="preserve"> </v>
      </c>
      <c r="AN194" s="800"/>
      <c r="AO194" s="56">
        <f t="shared" si="221"/>
        <v>0</v>
      </c>
      <c r="AP194" s="206" t="str">
        <f t="shared" si="208"/>
        <v xml:space="preserve"> </v>
      </c>
      <c r="AQ194" s="179"/>
      <c r="AR194" s="382"/>
      <c r="AS194" s="56"/>
      <c r="AT194" s="56">
        <f t="shared" si="222"/>
        <v>0</v>
      </c>
      <c r="AU194" s="47" t="str">
        <f t="shared" si="211"/>
        <v xml:space="preserve"> </v>
      </c>
      <c r="AV194" s="751"/>
      <c r="AW194" s="56">
        <f t="shared" si="223"/>
        <v>0</v>
      </c>
      <c r="AX194" s="484" t="str">
        <f t="shared" si="212"/>
        <v xml:space="preserve"> </v>
      </c>
      <c r="AY194" s="552"/>
      <c r="AZ194" s="382"/>
      <c r="BA194" s="382">
        <f t="shared" si="185"/>
        <v>0</v>
      </c>
      <c r="BB194" s="382"/>
      <c r="BC194" s="56"/>
      <c r="BD194" s="56">
        <f t="shared" si="194"/>
        <v>0</v>
      </c>
      <c r="BE194" s="56"/>
      <c r="BF194" s="73">
        <f t="shared" si="236"/>
        <v>0</v>
      </c>
      <c r="BG194" s="36" t="str">
        <f t="shared" si="240"/>
        <v xml:space="preserve"> </v>
      </c>
      <c r="BH194" s="751"/>
      <c r="BI194" s="56">
        <f t="shared" si="229"/>
        <v>0</v>
      </c>
      <c r="BJ194" s="148" t="str">
        <f t="shared" si="182"/>
        <v xml:space="preserve"> </v>
      </c>
      <c r="BK194" s="2"/>
      <c r="BL194" s="823">
        <f t="shared" si="188"/>
        <v>0</v>
      </c>
      <c r="BM194" s="823">
        <f t="shared" si="189"/>
        <v>0</v>
      </c>
      <c r="BN194" s="810"/>
      <c r="BO194" s="813"/>
      <c r="BP194" s="813"/>
      <c r="BQ194" s="813"/>
    </row>
    <row r="195" spans="1:69" ht="23.25" customHeight="1" x14ac:dyDescent="0.25">
      <c r="A195" s="609" t="s">
        <v>192</v>
      </c>
      <c r="B195" s="639" t="s">
        <v>193</v>
      </c>
      <c r="C195" s="577"/>
      <c r="D195" s="372">
        <f t="shared" si="237"/>
        <v>0</v>
      </c>
      <c r="E195" s="30">
        <f t="shared" si="238"/>
        <v>0</v>
      </c>
      <c r="F195" s="30">
        <f t="shared" si="190"/>
        <v>0</v>
      </c>
      <c r="G195" s="30">
        <f t="shared" si="239"/>
        <v>0</v>
      </c>
      <c r="H195" s="30">
        <f t="shared" si="186"/>
        <v>0</v>
      </c>
      <c r="I195" s="30" t="str">
        <f t="shared" si="187"/>
        <v xml:space="preserve"> </v>
      </c>
      <c r="J195" s="833">
        <f t="shared" si="227"/>
        <v>0</v>
      </c>
      <c r="K195" s="47">
        <f t="shared" si="209"/>
        <v>0</v>
      </c>
      <c r="L195" s="178" t="str">
        <f t="shared" si="210"/>
        <v xml:space="preserve"> </v>
      </c>
      <c r="M195" s="372">
        <f t="shared" si="230"/>
        <v>0</v>
      </c>
      <c r="N195" s="372">
        <f t="shared" si="233"/>
        <v>0</v>
      </c>
      <c r="O195" s="30">
        <f t="shared" si="228"/>
        <v>0</v>
      </c>
      <c r="P195" s="30">
        <f t="shared" si="191"/>
        <v>0</v>
      </c>
      <c r="Q195" s="30">
        <f t="shared" si="192"/>
        <v>0</v>
      </c>
      <c r="R195" s="30">
        <f t="shared" si="200"/>
        <v>0</v>
      </c>
      <c r="S195" s="30" t="str">
        <f t="shared" si="201"/>
        <v xml:space="preserve"> </v>
      </c>
      <c r="T195" s="833">
        <f t="shared" si="214"/>
        <v>0</v>
      </c>
      <c r="U195" s="84">
        <f t="shared" si="215"/>
        <v>0</v>
      </c>
      <c r="V195" s="704" t="str">
        <f t="shared" si="216"/>
        <v xml:space="preserve"> </v>
      </c>
      <c r="W195" s="863"/>
      <c r="X195" s="394"/>
      <c r="Y195" s="30">
        <f t="shared" ref="Y195:Y202" si="241">X195-Z195</f>
        <v>0</v>
      </c>
      <c r="Z195" s="565"/>
      <c r="AA195" s="972"/>
      <c r="AB195" s="372">
        <f t="shared" si="193"/>
        <v>0</v>
      </c>
      <c r="AC195" s="30"/>
      <c r="AD195" s="30">
        <f t="shared" si="203"/>
        <v>0</v>
      </c>
      <c r="AE195" s="30" t="str">
        <f t="shared" si="202"/>
        <v xml:space="preserve"> </v>
      </c>
      <c r="AF195" s="910"/>
      <c r="AG195" s="30">
        <f t="shared" si="217"/>
        <v>0</v>
      </c>
      <c r="AH195" s="152" t="str">
        <f t="shared" si="218"/>
        <v xml:space="preserve"> </v>
      </c>
      <c r="AI195" s="394"/>
      <c r="AJ195" s="30"/>
      <c r="AK195" s="30"/>
      <c r="AL195" s="30">
        <f t="shared" si="219"/>
        <v>0</v>
      </c>
      <c r="AM195" s="30" t="str">
        <f t="shared" si="220"/>
        <v xml:space="preserve"> </v>
      </c>
      <c r="AN195" s="787"/>
      <c r="AO195" s="30">
        <f t="shared" si="221"/>
        <v>0</v>
      </c>
      <c r="AP195" s="206" t="str">
        <f t="shared" si="208"/>
        <v xml:space="preserve"> </v>
      </c>
      <c r="AQ195" s="151"/>
      <c r="AR195" s="372"/>
      <c r="AS195" s="30"/>
      <c r="AT195" s="30">
        <f t="shared" si="222"/>
        <v>0</v>
      </c>
      <c r="AU195" s="47" t="str">
        <f t="shared" si="211"/>
        <v xml:space="preserve"> </v>
      </c>
      <c r="AV195" s="742"/>
      <c r="AW195" s="30">
        <f t="shared" si="223"/>
        <v>0</v>
      </c>
      <c r="AX195" s="484" t="str">
        <f t="shared" si="212"/>
        <v xml:space="preserve"> </v>
      </c>
      <c r="AY195" s="552"/>
      <c r="AZ195" s="515"/>
      <c r="BA195" s="515">
        <f t="shared" si="185"/>
        <v>0</v>
      </c>
      <c r="BB195" s="515"/>
      <c r="BC195" s="56"/>
      <c r="BD195" s="56">
        <f t="shared" si="194"/>
        <v>0</v>
      </c>
      <c r="BE195" s="56"/>
      <c r="BF195" s="73">
        <f t="shared" si="236"/>
        <v>0</v>
      </c>
      <c r="BG195" s="36" t="str">
        <f t="shared" si="240"/>
        <v xml:space="preserve"> </v>
      </c>
      <c r="BH195" s="742"/>
      <c r="BI195" s="30">
        <f t="shared" si="229"/>
        <v>0</v>
      </c>
      <c r="BJ195" s="148" t="str">
        <f t="shared" si="182"/>
        <v xml:space="preserve"> </v>
      </c>
      <c r="BL195" s="823">
        <f t="shared" si="188"/>
        <v>0</v>
      </c>
      <c r="BM195" s="823">
        <f t="shared" si="189"/>
        <v>0</v>
      </c>
      <c r="BN195" s="813"/>
      <c r="BO195" s="810"/>
      <c r="BP195" s="813"/>
      <c r="BQ195" s="810"/>
    </row>
    <row r="196" spans="1:69" s="8" customFormat="1" ht="21.75" customHeight="1" x14ac:dyDescent="0.25">
      <c r="A196" s="637" t="s">
        <v>195</v>
      </c>
      <c r="B196" s="638" t="s">
        <v>194</v>
      </c>
      <c r="C196" s="380">
        <f t="shared" ref="C196:C202" si="242">M196+AY196</f>
        <v>8013.8</v>
      </c>
      <c r="D196" s="380">
        <f t="shared" si="237"/>
        <v>8013.9</v>
      </c>
      <c r="E196" s="49">
        <f t="shared" si="238"/>
        <v>1775.8999999999999</v>
      </c>
      <c r="F196" s="49">
        <f t="shared" si="190"/>
        <v>-658.10000000000014</v>
      </c>
      <c r="G196" s="49">
        <f t="shared" si="239"/>
        <v>2434</v>
      </c>
      <c r="H196" s="49">
        <f t="shared" si="186"/>
        <v>-6238</v>
      </c>
      <c r="I196" s="49">
        <f t="shared" si="187"/>
        <v>22.160246571581876</v>
      </c>
      <c r="J196" s="840">
        <f t="shared" si="227"/>
        <v>4619.5999999999995</v>
      </c>
      <c r="K196" s="67">
        <f t="shared" si="209"/>
        <v>-2843.7</v>
      </c>
      <c r="L196" s="177">
        <f t="shared" si="210"/>
        <v>38.44272231362023</v>
      </c>
      <c r="M196" s="380">
        <f t="shared" si="230"/>
        <v>7806.7</v>
      </c>
      <c r="N196" s="380">
        <f t="shared" si="233"/>
        <v>7806.7</v>
      </c>
      <c r="O196" s="49">
        <f t="shared" si="228"/>
        <v>1765.6</v>
      </c>
      <c r="P196" s="49">
        <f t="shared" si="191"/>
        <v>-651.90000000000009</v>
      </c>
      <c r="Q196" s="49">
        <f t="shared" si="192"/>
        <v>2417.5</v>
      </c>
      <c r="R196" s="49">
        <f t="shared" si="200"/>
        <v>-6041.1</v>
      </c>
      <c r="S196" s="49">
        <f t="shared" si="201"/>
        <v>22.6164704676752</v>
      </c>
      <c r="T196" s="840">
        <f t="shared" si="214"/>
        <v>4648.2</v>
      </c>
      <c r="U196" s="91">
        <f t="shared" si="215"/>
        <v>-2882.6</v>
      </c>
      <c r="V196" s="703">
        <f t="shared" si="216"/>
        <v>37.984596187771608</v>
      </c>
      <c r="W196" s="872">
        <f>W198+W197</f>
        <v>7806.7</v>
      </c>
      <c r="X196" s="462">
        <f>X198+X197</f>
        <v>7806.7</v>
      </c>
      <c r="Y196" s="462">
        <f>Y198+Y197</f>
        <v>3367.7</v>
      </c>
      <c r="Z196" s="462">
        <f>Z198+Z197</f>
        <v>4439</v>
      </c>
      <c r="AA196" s="462">
        <f>AA198+AA197</f>
        <v>1765.6</v>
      </c>
      <c r="AB196" s="380">
        <f t="shared" si="193"/>
        <v>-651.90000000000009</v>
      </c>
      <c r="AC196" s="49">
        <f>AC198+AC197</f>
        <v>2417.5</v>
      </c>
      <c r="AD196" s="49">
        <f t="shared" si="203"/>
        <v>-6041.1</v>
      </c>
      <c r="AE196" s="49">
        <f t="shared" si="202"/>
        <v>22.6164704676752</v>
      </c>
      <c r="AF196" s="916">
        <f>AF198+AF197</f>
        <v>4648.2</v>
      </c>
      <c r="AG196" s="49">
        <f t="shared" si="217"/>
        <v>-2882.6</v>
      </c>
      <c r="AH196" s="160">
        <f t="shared" si="218"/>
        <v>37.984596187771608</v>
      </c>
      <c r="AI196" s="462"/>
      <c r="AJ196" s="49"/>
      <c r="AK196" s="49">
        <f>AK197+AK198</f>
        <v>0</v>
      </c>
      <c r="AL196" s="49">
        <f t="shared" si="219"/>
        <v>0</v>
      </c>
      <c r="AM196" s="49" t="str">
        <f t="shared" si="220"/>
        <v xml:space="preserve"> </v>
      </c>
      <c r="AN196" s="797"/>
      <c r="AO196" s="49">
        <f t="shared" si="221"/>
        <v>0</v>
      </c>
      <c r="AP196" s="206" t="str">
        <f t="shared" si="208"/>
        <v xml:space="preserve"> </v>
      </c>
      <c r="AQ196" s="175"/>
      <c r="AR196" s="380"/>
      <c r="AS196" s="49">
        <f>AS197+AS198</f>
        <v>0</v>
      </c>
      <c r="AT196" s="49">
        <f t="shared" si="222"/>
        <v>0</v>
      </c>
      <c r="AU196" s="67" t="str">
        <f t="shared" si="211"/>
        <v xml:space="preserve"> </v>
      </c>
      <c r="AV196" s="748"/>
      <c r="AW196" s="49">
        <f t="shared" si="223"/>
        <v>0</v>
      </c>
      <c r="AX196" s="498" t="str">
        <f t="shared" si="212"/>
        <v xml:space="preserve"> </v>
      </c>
      <c r="AY196" s="572">
        <f>AY197+AY198</f>
        <v>207.1</v>
      </c>
      <c r="AZ196" s="49">
        <f>AZ197+AZ198</f>
        <v>207.2</v>
      </c>
      <c r="BA196" s="49">
        <f t="shared" si="185"/>
        <v>-137</v>
      </c>
      <c r="BB196" s="49">
        <f>BB197+BB198</f>
        <v>344.2</v>
      </c>
      <c r="BC196" s="49">
        <f>BC197+BC198</f>
        <v>10.3</v>
      </c>
      <c r="BD196" s="49">
        <f t="shared" si="194"/>
        <v>-6.1999999999999993</v>
      </c>
      <c r="BE196" s="49">
        <f>BE197+BE198</f>
        <v>16.5</v>
      </c>
      <c r="BF196" s="135">
        <f t="shared" si="236"/>
        <v>-196.89999999999998</v>
      </c>
      <c r="BG196" s="49">
        <f>IF(AZ196&lt;&gt;0,IF(AZ196&lt;0,-BC196/AZ196*100+100,IF(BC196&lt;0,-BC196/AZ196*100,IF(BC196/AZ196*100&gt;200,"&gt;200",BC196/AZ196*100)))," ")</f>
        <v>4.9710424710424714</v>
      </c>
      <c r="BH196" s="748">
        <f>BH197+BH198</f>
        <v>-28.6</v>
      </c>
      <c r="BI196" s="49">
        <f t="shared" si="229"/>
        <v>38.900000000000006</v>
      </c>
      <c r="BJ196" s="148" t="str">
        <f t="shared" si="182"/>
        <v>&lt;0</v>
      </c>
      <c r="BK196" s="2"/>
      <c r="BL196" s="823">
        <f t="shared" si="188"/>
        <v>-43.3</v>
      </c>
      <c r="BM196" s="823">
        <f t="shared" si="189"/>
        <v>-43.3</v>
      </c>
      <c r="BN196" s="813">
        <v>-43.3</v>
      </c>
      <c r="BO196" s="813"/>
      <c r="BP196" s="813"/>
      <c r="BQ196" s="810">
        <v>0</v>
      </c>
    </row>
    <row r="197" spans="1:69" s="8" customFormat="1" ht="21.75" customHeight="1" x14ac:dyDescent="0.25">
      <c r="A197" s="653" t="s">
        <v>271</v>
      </c>
      <c r="B197" s="639" t="s">
        <v>196</v>
      </c>
      <c r="C197" s="372">
        <f t="shared" si="242"/>
        <v>10701.7</v>
      </c>
      <c r="D197" s="372">
        <f t="shared" si="237"/>
        <v>10701.7</v>
      </c>
      <c r="E197" s="30">
        <f t="shared" si="238"/>
        <v>3171.7</v>
      </c>
      <c r="F197" s="30">
        <f t="shared" si="190"/>
        <v>737.69999999999982</v>
      </c>
      <c r="G197" s="30">
        <f t="shared" si="239"/>
        <v>2434</v>
      </c>
      <c r="H197" s="30">
        <f t="shared" si="186"/>
        <v>-7530.0000000000009</v>
      </c>
      <c r="I197" s="30">
        <f t="shared" si="187"/>
        <v>29.637347337338927</v>
      </c>
      <c r="J197" s="840">
        <f t="shared" si="227"/>
        <v>5996.7</v>
      </c>
      <c r="K197" s="67">
        <f>U197+BI197</f>
        <v>-2825</v>
      </c>
      <c r="L197" s="177">
        <f t="shared" si="210"/>
        <v>52.890756582787205</v>
      </c>
      <c r="M197" s="372">
        <f t="shared" si="230"/>
        <v>10357.5</v>
      </c>
      <c r="N197" s="372">
        <f t="shared" si="233"/>
        <v>10357.5</v>
      </c>
      <c r="O197" s="30">
        <f t="shared" si="228"/>
        <v>3155.2</v>
      </c>
      <c r="P197" s="30">
        <f t="shared" si="191"/>
        <v>737.69999999999982</v>
      </c>
      <c r="Q197" s="30">
        <f t="shared" si="192"/>
        <v>2417.5</v>
      </c>
      <c r="R197" s="30">
        <f t="shared" si="200"/>
        <v>-7202.3</v>
      </c>
      <c r="S197" s="30">
        <f t="shared" si="201"/>
        <v>30.46294955346367</v>
      </c>
      <c r="T197" s="832">
        <f t="shared" si="214"/>
        <v>5996.7</v>
      </c>
      <c r="U197" s="91">
        <f t="shared" si="215"/>
        <v>-2841.5</v>
      </c>
      <c r="V197" s="703"/>
      <c r="W197" s="863">
        <v>10357.5</v>
      </c>
      <c r="X197" s="394">
        <v>10357.5</v>
      </c>
      <c r="Y197" s="30">
        <f t="shared" si="241"/>
        <v>5918.5</v>
      </c>
      <c r="Z197" s="565">
        <v>4439</v>
      </c>
      <c r="AA197" s="972">
        <v>3155.2</v>
      </c>
      <c r="AB197" s="372">
        <f t="shared" si="193"/>
        <v>737.69999999999982</v>
      </c>
      <c r="AC197" s="30">
        <v>2417.5</v>
      </c>
      <c r="AD197" s="30">
        <f t="shared" si="203"/>
        <v>-7202.3</v>
      </c>
      <c r="AE197" s="30">
        <f t="shared" si="202"/>
        <v>30.46294955346367</v>
      </c>
      <c r="AF197" s="910">
        <v>5996.7</v>
      </c>
      <c r="AG197" s="49">
        <f t="shared" si="217"/>
        <v>-2841.5</v>
      </c>
      <c r="AH197" s="160">
        <f t="shared" si="218"/>
        <v>52.615605249553923</v>
      </c>
      <c r="AI197" s="462"/>
      <c r="AJ197" s="49"/>
      <c r="AK197" s="49"/>
      <c r="AL197" s="49"/>
      <c r="AM197" s="49"/>
      <c r="AN197" s="797"/>
      <c r="AO197" s="49"/>
      <c r="AP197" s="206" t="str">
        <f t="shared" si="208"/>
        <v xml:space="preserve"> </v>
      </c>
      <c r="AQ197" s="175"/>
      <c r="AR197" s="380"/>
      <c r="AS197" s="49"/>
      <c r="AT197" s="49"/>
      <c r="AU197" s="67"/>
      <c r="AV197" s="748"/>
      <c r="AW197" s="49"/>
      <c r="AX197" s="498"/>
      <c r="AY197" s="550">
        <v>344.2</v>
      </c>
      <c r="AZ197" s="394">
        <v>344.2</v>
      </c>
      <c r="BA197" s="394">
        <f t="shared" si="185"/>
        <v>0</v>
      </c>
      <c r="BB197" s="394">
        <v>344.2</v>
      </c>
      <c r="BC197" s="30">
        <v>16.5</v>
      </c>
      <c r="BD197" s="30">
        <f>BC197-BE197</f>
        <v>0</v>
      </c>
      <c r="BE197" s="30">
        <v>16.5</v>
      </c>
      <c r="BF197" s="73">
        <f t="shared" si="236"/>
        <v>-327.7</v>
      </c>
      <c r="BG197" s="30">
        <f t="shared" si="240"/>
        <v>4.7937245787332943</v>
      </c>
      <c r="BH197" s="742"/>
      <c r="BI197" s="30">
        <f t="shared" si="229"/>
        <v>16.5</v>
      </c>
      <c r="BJ197" s="148" t="str">
        <f t="shared" si="182"/>
        <v xml:space="preserve"> </v>
      </c>
      <c r="BK197" s="2"/>
      <c r="BL197" s="823">
        <f t="shared" si="188"/>
        <v>36</v>
      </c>
      <c r="BM197" s="823">
        <f t="shared" si="189"/>
        <v>36</v>
      </c>
      <c r="BN197" s="810">
        <v>36</v>
      </c>
      <c r="BO197" s="813"/>
      <c r="BP197" s="810"/>
      <c r="BQ197" s="813"/>
    </row>
    <row r="198" spans="1:69" ht="21" customHeight="1" x14ac:dyDescent="0.25">
      <c r="A198" s="609" t="s">
        <v>272</v>
      </c>
      <c r="B198" s="639" t="s">
        <v>196</v>
      </c>
      <c r="C198" s="372">
        <f t="shared" si="242"/>
        <v>-2687.9</v>
      </c>
      <c r="D198" s="372">
        <f t="shared" si="237"/>
        <v>-2687.8</v>
      </c>
      <c r="E198" s="30">
        <f t="shared" si="238"/>
        <v>-1395.8</v>
      </c>
      <c r="F198" s="30">
        <f t="shared" si="190"/>
        <v>-1395.8</v>
      </c>
      <c r="G198" s="30">
        <f t="shared" si="239"/>
        <v>0</v>
      </c>
      <c r="H198" s="30">
        <f t="shared" si="186"/>
        <v>1292.0000000000002</v>
      </c>
      <c r="I198" s="30">
        <f t="shared" si="187"/>
        <v>51.930947243098437</v>
      </c>
      <c r="J198" s="833">
        <f t="shared" si="227"/>
        <v>-1377.1</v>
      </c>
      <c r="K198" s="47">
        <f t="shared" si="209"/>
        <v>-18.700000000000045</v>
      </c>
      <c r="L198" s="178">
        <f t="shared" si="210"/>
        <v>101.35792607653767</v>
      </c>
      <c r="M198" s="372">
        <f t="shared" si="230"/>
        <v>-2550.8000000000002</v>
      </c>
      <c r="N198" s="372">
        <f t="shared" si="233"/>
        <v>-2550.8000000000002</v>
      </c>
      <c r="O198" s="30">
        <f t="shared" si="228"/>
        <v>-1389.6</v>
      </c>
      <c r="P198" s="30">
        <f t="shared" si="191"/>
        <v>-1389.6</v>
      </c>
      <c r="Q198" s="30">
        <f t="shared" si="192"/>
        <v>0</v>
      </c>
      <c r="R198" s="30">
        <f t="shared" si="200"/>
        <v>1161.2000000000003</v>
      </c>
      <c r="S198" s="30">
        <f t="shared" si="201"/>
        <v>54.477026815116815</v>
      </c>
      <c r="T198" s="832">
        <f t="shared" si="214"/>
        <v>-1348.5</v>
      </c>
      <c r="U198" s="84">
        <f t="shared" si="215"/>
        <v>-41.099999999999909</v>
      </c>
      <c r="V198" s="704">
        <f t="shared" si="216"/>
        <v>103.04783092324806</v>
      </c>
      <c r="W198" s="863">
        <v>-2550.8000000000002</v>
      </c>
      <c r="X198" s="394">
        <v>-2550.8000000000002</v>
      </c>
      <c r="Y198" s="30">
        <f t="shared" si="241"/>
        <v>-2550.8000000000002</v>
      </c>
      <c r="Z198" s="565"/>
      <c r="AA198" s="972">
        <v>-1389.6</v>
      </c>
      <c r="AB198" s="372">
        <f t="shared" si="193"/>
        <v>-1389.6</v>
      </c>
      <c r="AC198" s="30"/>
      <c r="AD198" s="30">
        <f t="shared" si="203"/>
        <v>1161.2000000000003</v>
      </c>
      <c r="AE198" s="30">
        <f t="shared" si="202"/>
        <v>54.477026815116815</v>
      </c>
      <c r="AF198" s="910">
        <v>-1348.5</v>
      </c>
      <c r="AG198" s="30">
        <f t="shared" si="217"/>
        <v>-41.099999999999909</v>
      </c>
      <c r="AH198" s="152">
        <f t="shared" si="218"/>
        <v>103.04783092324806</v>
      </c>
      <c r="AI198" s="394"/>
      <c r="AJ198" s="30"/>
      <c r="AK198" s="30"/>
      <c r="AL198" s="30">
        <f t="shared" si="219"/>
        <v>0</v>
      </c>
      <c r="AM198" s="30" t="str">
        <f t="shared" si="220"/>
        <v xml:space="preserve"> </v>
      </c>
      <c r="AN198" s="787"/>
      <c r="AO198" s="30">
        <f t="shared" si="221"/>
        <v>0</v>
      </c>
      <c r="AP198" s="206" t="str">
        <f t="shared" si="208"/>
        <v xml:space="preserve"> </v>
      </c>
      <c r="AQ198" s="151"/>
      <c r="AR198" s="372"/>
      <c r="AS198" s="30"/>
      <c r="AT198" s="30">
        <f t="shared" si="222"/>
        <v>0</v>
      </c>
      <c r="AU198" s="47" t="str">
        <f t="shared" si="211"/>
        <v xml:space="preserve"> </v>
      </c>
      <c r="AV198" s="742"/>
      <c r="AW198" s="30">
        <f t="shared" si="223"/>
        <v>0</v>
      </c>
      <c r="AX198" s="484" t="str">
        <f t="shared" si="212"/>
        <v xml:space="preserve"> </v>
      </c>
      <c r="AY198" s="552">
        <v>-137.1</v>
      </c>
      <c r="AZ198" s="372">
        <v>-137</v>
      </c>
      <c r="BA198" s="372">
        <f t="shared" si="185"/>
        <v>-137</v>
      </c>
      <c r="BB198" s="372"/>
      <c r="BC198" s="30">
        <v>-6.2</v>
      </c>
      <c r="BD198" s="30">
        <f t="shared" si="194"/>
        <v>-6.2</v>
      </c>
      <c r="BE198" s="30"/>
      <c r="BF198" s="73">
        <f t="shared" si="236"/>
        <v>130.80000000000001</v>
      </c>
      <c r="BG198" s="30">
        <f t="shared" si="240"/>
        <v>4.5255474452554747</v>
      </c>
      <c r="BH198" s="742">
        <v>-28.6</v>
      </c>
      <c r="BI198" s="30">
        <f t="shared" si="229"/>
        <v>22.400000000000002</v>
      </c>
      <c r="BJ198" s="148">
        <f>IF(BH198&lt;&gt;0,IF(BC198/BH198*100&lt;0,"&lt;0",IF(BC198/BH198*100&gt;200,"&gt;200",BC198/BH198*100))," ")</f>
        <v>21.678321678321677</v>
      </c>
      <c r="BL198" s="823">
        <f t="shared" si="188"/>
        <v>-79.3</v>
      </c>
      <c r="BM198" s="823">
        <f t="shared" si="189"/>
        <v>-79.3</v>
      </c>
      <c r="BN198" s="813">
        <v>-79.3</v>
      </c>
      <c r="BO198" s="810"/>
      <c r="BP198" s="813"/>
      <c r="BQ198" s="813"/>
    </row>
    <row r="199" spans="1:69" ht="21.75" customHeight="1" x14ac:dyDescent="0.25">
      <c r="A199" s="654" t="s">
        <v>200</v>
      </c>
      <c r="B199" s="655" t="s">
        <v>197</v>
      </c>
      <c r="C199" s="463">
        <f t="shared" si="242"/>
        <v>451.40000000000191</v>
      </c>
      <c r="D199" s="463">
        <f t="shared" si="237"/>
        <v>1389.3999999999937</v>
      </c>
      <c r="E199" s="334">
        <f t="shared" si="238"/>
        <v>-2787.0000000000009</v>
      </c>
      <c r="F199" s="334">
        <f t="shared" si="190"/>
        <v>-2310.8000000000011</v>
      </c>
      <c r="G199" s="334">
        <f t="shared" si="239"/>
        <v>-476.19999999999987</v>
      </c>
      <c r="H199" s="334">
        <f t="shared" si="186"/>
        <v>-4176.3999999999942</v>
      </c>
      <c r="I199" s="334" t="str">
        <f t="shared" si="187"/>
        <v>&lt;0</v>
      </c>
      <c r="J199" s="781">
        <f>J130-J131-J167</f>
        <v>-3987.5000000000027</v>
      </c>
      <c r="K199" s="334">
        <f t="shared" si="209"/>
        <v>1200.5000000000018</v>
      </c>
      <c r="L199" s="335">
        <f t="shared" si="210"/>
        <v>69.893416927899665</v>
      </c>
      <c r="M199" s="463">
        <f t="shared" si="230"/>
        <v>263.19999999999891</v>
      </c>
      <c r="N199" s="463">
        <f t="shared" si="233"/>
        <v>263.19999999999163</v>
      </c>
      <c r="O199" s="334">
        <f t="shared" si="228"/>
        <v>-1657.4</v>
      </c>
      <c r="P199" s="334">
        <f t="shared" si="191"/>
        <v>-1220.0000000000005</v>
      </c>
      <c r="Q199" s="334">
        <f t="shared" si="192"/>
        <v>-437.39999999999986</v>
      </c>
      <c r="R199" s="334">
        <f t="shared" si="200"/>
        <v>-1920.5999999999917</v>
      </c>
      <c r="S199" s="334" t="str">
        <f t="shared" si="201"/>
        <v>&lt;0</v>
      </c>
      <c r="T199" s="781">
        <f>T130-T131-T167</f>
        <v>-3070.5000000000036</v>
      </c>
      <c r="U199" s="336">
        <f t="shared" si="215"/>
        <v>1413.1000000000035</v>
      </c>
      <c r="V199" s="710">
        <f t="shared" si="216"/>
        <v>53.978179449600979</v>
      </c>
      <c r="W199" s="890">
        <f>W130-W131-W167</f>
        <v>63.19999999999709</v>
      </c>
      <c r="X199" s="937">
        <f>X130-X131-X167</f>
        <v>63.199999999989814</v>
      </c>
      <c r="Y199" s="937">
        <f t="shared" si="241"/>
        <v>-43.700000000010732</v>
      </c>
      <c r="Z199" s="710">
        <f>Z130-Z131-Z167</f>
        <v>106.90000000000055</v>
      </c>
      <c r="AA199" s="996">
        <f>AA130-AA131-AA167</f>
        <v>-1371.1000000000022</v>
      </c>
      <c r="AB199" s="463">
        <f>AB130-AB131-AB167</f>
        <v>-933.70000000000255</v>
      </c>
      <c r="AC199" s="334">
        <f>AC130-AC131-AC167</f>
        <v>-437.39999999999986</v>
      </c>
      <c r="AD199" s="334">
        <f t="shared" si="203"/>
        <v>-1434.299999999992</v>
      </c>
      <c r="AE199" s="334" t="str">
        <f t="shared" si="202"/>
        <v>&lt;0</v>
      </c>
      <c r="AF199" s="928">
        <f>AF130-AF131-AF167</f>
        <v>-2988.5000000000027</v>
      </c>
      <c r="AG199" s="334">
        <f t="shared" si="217"/>
        <v>1617.4000000000005</v>
      </c>
      <c r="AH199" s="335">
        <f>IF(AF199&lt;&gt;0,IF(ABS(AA199)/ABS(AF199)*100&gt;200,"&gt;200",ABS(AA199)/ABS(AF199)*100)," ")</f>
        <v>45.879203613853136</v>
      </c>
      <c r="AI199" s="469">
        <f>AI130-AI131-AI167</f>
        <v>0</v>
      </c>
      <c r="AJ199" s="334">
        <f>AJ130-AJ131-AJ167</f>
        <v>0</v>
      </c>
      <c r="AK199" s="334">
        <f>AK130-AK131-AK167</f>
        <v>-589.39999999999816</v>
      </c>
      <c r="AL199" s="334">
        <f t="shared" si="219"/>
        <v>-589.39999999999816</v>
      </c>
      <c r="AM199" s="334" t="str">
        <f t="shared" si="220"/>
        <v xml:space="preserve"> </v>
      </c>
      <c r="AN199" s="804">
        <f>AN130-AN131-AN167</f>
        <v>-383.70000000000147</v>
      </c>
      <c r="AO199" s="334">
        <f t="shared" si="221"/>
        <v>-205.69999999999669</v>
      </c>
      <c r="AP199" s="206">
        <f t="shared" si="208"/>
        <v>153.6095908261652</v>
      </c>
      <c r="AQ199" s="463">
        <f>AQ130-AQ131-AQ167</f>
        <v>200.00000000000182</v>
      </c>
      <c r="AR199" s="463">
        <f>AR130-AR131-AR167</f>
        <v>200.00000000000182</v>
      </c>
      <c r="AS199" s="334">
        <f>AS130-AS131-AS167</f>
        <v>303.10000000000036</v>
      </c>
      <c r="AT199" s="334">
        <f t="shared" si="222"/>
        <v>103.09999999999854</v>
      </c>
      <c r="AU199" s="334">
        <f t="shared" si="211"/>
        <v>151.54999999999882</v>
      </c>
      <c r="AV199" s="781">
        <f>AV130-AV131-AV167</f>
        <v>301.69999999999982</v>
      </c>
      <c r="AW199" s="334">
        <f t="shared" si="223"/>
        <v>1.4000000000005457</v>
      </c>
      <c r="AX199" s="504">
        <f t="shared" si="212"/>
        <v>100.46403712297003</v>
      </c>
      <c r="AY199" s="333">
        <f>AY130-AY131-AY167</f>
        <v>188.200000000003</v>
      </c>
      <c r="AZ199" s="463">
        <f>AZ130-AZ131-AZ167</f>
        <v>1126.2000000000021</v>
      </c>
      <c r="BA199" s="463">
        <f t="shared" si="185"/>
        <v>1112.300000000002</v>
      </c>
      <c r="BB199" s="463">
        <f>BB130-BB131-BB167</f>
        <v>13.900000000000034</v>
      </c>
      <c r="BC199" s="334">
        <f>BC130-BC131-BC167</f>
        <v>-1129.6000000000008</v>
      </c>
      <c r="BD199" s="334">
        <f t="shared" si="194"/>
        <v>-1090.8000000000009</v>
      </c>
      <c r="BE199" s="334">
        <f>BE130-BE131-BE167</f>
        <v>-38.79999999999999</v>
      </c>
      <c r="BF199" s="334">
        <f t="shared" si="236"/>
        <v>-2255.8000000000029</v>
      </c>
      <c r="BG199" s="334">
        <f>IF(AZ199&lt;&gt;0,IF(AZ199&lt;0,-BC199/AZ199*100+100,IF(BC199&lt;0,-BC199/AZ199*100,IF(BC199/AZ199*100&gt;200,"&gt;200",BC199/AZ199*100)))," ")</f>
        <v>100.30190019534709</v>
      </c>
      <c r="BH199" s="755">
        <f>BH130-BH131-BH167</f>
        <v>-916.99999999999886</v>
      </c>
      <c r="BI199" s="74">
        <f t="shared" si="229"/>
        <v>-212.60000000000196</v>
      </c>
      <c r="BJ199" s="148">
        <f>IF(BH199&lt;&gt;0,IF(ABS(BC199)/ABS(BH199)*100&gt;200,"&gt;200",ABS(BC199)/ABS(BH199)*100)," ")</f>
        <v>123.18429661941137</v>
      </c>
      <c r="BL199" s="823">
        <f t="shared" si="188"/>
        <v>-252.79999999999973</v>
      </c>
      <c r="BM199" s="823">
        <f t="shared" si="189"/>
        <v>-67.999999999999716</v>
      </c>
      <c r="BN199" s="813">
        <v>279.70000000000027</v>
      </c>
      <c r="BO199" s="813">
        <v>-381</v>
      </c>
      <c r="BP199" s="813">
        <v>33.300000000000011</v>
      </c>
      <c r="BQ199" s="767">
        <v>-184.8</v>
      </c>
    </row>
    <row r="200" spans="1:69" ht="24" customHeight="1" x14ac:dyDescent="0.25">
      <c r="A200" s="656" t="s">
        <v>201</v>
      </c>
      <c r="B200" s="633" t="s">
        <v>198</v>
      </c>
      <c r="C200" s="464">
        <f t="shared" si="242"/>
        <v>3454.9</v>
      </c>
      <c r="D200" s="464">
        <f t="shared" si="237"/>
        <v>4706.1000000000004</v>
      </c>
      <c r="E200" s="329">
        <f t="shared" si="238"/>
        <v>6455.9</v>
      </c>
      <c r="F200" s="329">
        <f t="shared" si="190"/>
        <v>4837.6999999999989</v>
      </c>
      <c r="G200" s="329">
        <f t="shared" si="239"/>
        <v>1618.2</v>
      </c>
      <c r="H200" s="329">
        <f t="shared" si="186"/>
        <v>1749.7999999999993</v>
      </c>
      <c r="I200" s="329">
        <f t="shared" si="187"/>
        <v>137.18153035422108</v>
      </c>
      <c r="J200" s="844">
        <f>T200+BH200</f>
        <v>4673.5</v>
      </c>
      <c r="K200" s="337">
        <f t="shared" si="209"/>
        <v>1782.3999999999996</v>
      </c>
      <c r="L200" s="338">
        <f t="shared" si="210"/>
        <v>138.13844014122179</v>
      </c>
      <c r="M200" s="464">
        <f t="shared" si="230"/>
        <v>3261.1</v>
      </c>
      <c r="N200" s="464">
        <f t="shared" si="233"/>
        <v>3263.3</v>
      </c>
      <c r="O200" s="329">
        <f t="shared" si="228"/>
        <v>4860.5999999999995</v>
      </c>
      <c r="P200" s="329">
        <f t="shared" si="191"/>
        <v>3285.0999999999995</v>
      </c>
      <c r="Q200" s="329">
        <f t="shared" si="192"/>
        <v>1575.5</v>
      </c>
      <c r="R200" s="329">
        <f t="shared" si="200"/>
        <v>1597.2999999999993</v>
      </c>
      <c r="S200" s="329">
        <f t="shared" si="201"/>
        <v>148.94738454938249</v>
      </c>
      <c r="T200" s="844">
        <f t="shared" si="214"/>
        <v>3629.3999999999996</v>
      </c>
      <c r="U200" s="339">
        <f t="shared" si="215"/>
        <v>1231.1999999999998</v>
      </c>
      <c r="V200" s="711">
        <f t="shared" si="216"/>
        <v>133.92296247313607</v>
      </c>
      <c r="W200" s="891">
        <v>3061.1</v>
      </c>
      <c r="X200" s="526">
        <v>3063.3</v>
      </c>
      <c r="Y200" s="329">
        <f t="shared" si="241"/>
        <v>2141.4</v>
      </c>
      <c r="Z200" s="966">
        <v>921.9</v>
      </c>
      <c r="AA200" s="997">
        <v>4132.8999999999996</v>
      </c>
      <c r="AB200" s="968">
        <f t="shared" si="193"/>
        <v>2557.3999999999996</v>
      </c>
      <c r="AC200" s="373">
        <v>1575.5</v>
      </c>
      <c r="AD200" s="329">
        <f t="shared" si="203"/>
        <v>1069.5999999999995</v>
      </c>
      <c r="AE200" s="329">
        <f t="shared" si="202"/>
        <v>134.91659321646588</v>
      </c>
      <c r="AF200" s="929">
        <v>2916.7</v>
      </c>
      <c r="AG200" s="329">
        <f t="shared" si="217"/>
        <v>1216.1999999999998</v>
      </c>
      <c r="AH200" s="340">
        <f t="shared" si="218"/>
        <v>141.69780916789523</v>
      </c>
      <c r="AI200" s="526"/>
      <c r="AJ200" s="329"/>
      <c r="AK200" s="373">
        <v>41</v>
      </c>
      <c r="AL200" s="329">
        <f t="shared" si="219"/>
        <v>41</v>
      </c>
      <c r="AM200" s="329" t="str">
        <f t="shared" si="220"/>
        <v xml:space="preserve"> </v>
      </c>
      <c r="AN200" s="805">
        <v>163</v>
      </c>
      <c r="AO200" s="329">
        <f t="shared" si="221"/>
        <v>-122</v>
      </c>
      <c r="AP200" s="206">
        <f t="shared" si="208"/>
        <v>25.153374233128833</v>
      </c>
      <c r="AQ200" s="328">
        <v>200</v>
      </c>
      <c r="AR200" s="464">
        <v>200</v>
      </c>
      <c r="AS200" s="373">
        <v>686.7</v>
      </c>
      <c r="AT200" s="329">
        <f t="shared" si="222"/>
        <v>486.70000000000005</v>
      </c>
      <c r="AU200" s="337" t="str">
        <f t="shared" si="211"/>
        <v>&gt;200</v>
      </c>
      <c r="AV200" s="782">
        <v>549.70000000000005</v>
      </c>
      <c r="AW200" s="329">
        <f t="shared" si="223"/>
        <v>137</v>
      </c>
      <c r="AX200" s="505">
        <f t="shared" si="212"/>
        <v>124.92268510096416</v>
      </c>
      <c r="AY200" s="553">
        <v>193.8</v>
      </c>
      <c r="AZ200" s="464">
        <v>1442.8</v>
      </c>
      <c r="BA200" s="464">
        <f>AZ200-BB200</f>
        <v>1428.8</v>
      </c>
      <c r="BB200" s="464">
        <v>14</v>
      </c>
      <c r="BC200" s="373">
        <v>1595.3</v>
      </c>
      <c r="BD200" s="373">
        <f t="shared" si="194"/>
        <v>1552.6</v>
      </c>
      <c r="BE200" s="373">
        <v>42.7</v>
      </c>
      <c r="BF200" s="337">
        <f t="shared" si="236"/>
        <v>152.5</v>
      </c>
      <c r="BG200" s="337">
        <f t="shared" si="240"/>
        <v>110.56972553368449</v>
      </c>
      <c r="BH200" s="754">
        <v>1044.0999999999999</v>
      </c>
      <c r="BI200" s="66">
        <f t="shared" si="229"/>
        <v>551.20000000000005</v>
      </c>
      <c r="BJ200" s="148">
        <f>IF(BH200&lt;&gt;0,IF(BC200/BH200*100&lt;0,"&lt;0",IF(BC200/BH200*100&gt;200,"&gt;200",BC200/BH200*100))," ")</f>
        <v>152.79187817258884</v>
      </c>
      <c r="BL200" s="823">
        <f t="shared" si="188"/>
        <v>3116.1</v>
      </c>
      <c r="BM200" s="823">
        <f t="shared" si="189"/>
        <v>2464</v>
      </c>
      <c r="BN200" s="813">
        <v>2280.5</v>
      </c>
      <c r="BO200" s="813">
        <v>30.4</v>
      </c>
      <c r="BP200" s="813">
        <v>153.1</v>
      </c>
      <c r="BQ200" s="767">
        <v>652.1</v>
      </c>
    </row>
    <row r="201" spans="1:69" ht="24" customHeight="1" x14ac:dyDescent="0.25">
      <c r="A201" s="656" t="s">
        <v>344</v>
      </c>
      <c r="B201" s="633" t="s">
        <v>343</v>
      </c>
      <c r="C201" s="464">
        <f t="shared" si="242"/>
        <v>0</v>
      </c>
      <c r="D201" s="464">
        <f t="shared" si="237"/>
        <v>2.2999999999999998</v>
      </c>
      <c r="E201" s="329">
        <f t="shared" si="238"/>
        <v>-1.9</v>
      </c>
      <c r="F201" s="329">
        <f t="shared" si="190"/>
        <v>1.0000000000000002</v>
      </c>
      <c r="G201" s="329">
        <f t="shared" si="239"/>
        <v>-2.9000000000000004</v>
      </c>
      <c r="H201" s="329">
        <f t="shared" si="186"/>
        <v>-4.1999999999999993</v>
      </c>
      <c r="I201" s="329" t="str">
        <f t="shared" si="187"/>
        <v>&lt;0</v>
      </c>
      <c r="J201" s="844">
        <f>T201+BH201</f>
        <v>-14.5</v>
      </c>
      <c r="K201" s="337">
        <f t="shared" si="209"/>
        <v>12.6</v>
      </c>
      <c r="L201" s="439">
        <f t="shared" si="210"/>
        <v>13.103448275862068</v>
      </c>
      <c r="M201" s="464">
        <f t="shared" si="230"/>
        <v>0</v>
      </c>
      <c r="N201" s="464">
        <f t="shared" si="233"/>
        <v>0</v>
      </c>
      <c r="O201" s="329">
        <f t="shared" si="228"/>
        <v>-1.9</v>
      </c>
      <c r="P201" s="329">
        <f t="shared" si="191"/>
        <v>-0.29999999999999982</v>
      </c>
      <c r="Q201" s="329">
        <f t="shared" si="192"/>
        <v>-1.6</v>
      </c>
      <c r="R201" s="329">
        <f t="shared" si="200"/>
        <v>-1.9</v>
      </c>
      <c r="S201" s="329" t="str">
        <f t="shared" si="201"/>
        <v xml:space="preserve"> </v>
      </c>
      <c r="T201" s="844">
        <f t="shared" si="214"/>
        <v>-3.3</v>
      </c>
      <c r="U201" s="440"/>
      <c r="V201" s="712"/>
      <c r="W201" s="891"/>
      <c r="X201" s="527"/>
      <c r="Y201" s="329">
        <f t="shared" si="241"/>
        <v>0</v>
      </c>
      <c r="Z201" s="966"/>
      <c r="AA201" s="998">
        <v>-1.9</v>
      </c>
      <c r="AB201" s="464">
        <f t="shared" si="193"/>
        <v>-0.29999999999999982</v>
      </c>
      <c r="AC201" s="437">
        <v>-1.6</v>
      </c>
      <c r="AD201" s="329">
        <f t="shared" si="203"/>
        <v>-1.9</v>
      </c>
      <c r="AE201" s="329" t="str">
        <f t="shared" si="202"/>
        <v xml:space="preserve"> </v>
      </c>
      <c r="AF201" s="930">
        <v>-3.3</v>
      </c>
      <c r="AG201" s="329">
        <f t="shared" si="217"/>
        <v>1.4</v>
      </c>
      <c r="AH201" s="441"/>
      <c r="AI201" s="527"/>
      <c r="AJ201" s="329"/>
      <c r="AK201" s="437"/>
      <c r="AL201" s="437"/>
      <c r="AM201" s="437"/>
      <c r="AN201" s="806"/>
      <c r="AO201" s="437"/>
      <c r="AP201" s="206" t="str">
        <f t="shared" si="208"/>
        <v xml:space="preserve"> </v>
      </c>
      <c r="AQ201" s="328"/>
      <c r="AR201" s="442"/>
      <c r="AS201" s="437"/>
      <c r="AT201" s="437"/>
      <c r="AU201" s="438"/>
      <c r="AV201" s="783"/>
      <c r="AW201" s="437"/>
      <c r="AX201" s="506"/>
      <c r="AY201" s="553"/>
      <c r="AZ201" s="442">
        <v>2.2999999999999998</v>
      </c>
      <c r="BA201" s="464">
        <f>AZ201-BB201</f>
        <v>2.2999999999999998</v>
      </c>
      <c r="BB201" s="442"/>
      <c r="BC201" s="442"/>
      <c r="BD201" s="442">
        <f t="shared" si="194"/>
        <v>1.3</v>
      </c>
      <c r="BE201" s="437">
        <v>-1.3</v>
      </c>
      <c r="BF201" s="337">
        <f t="shared" si="236"/>
        <v>-2.2999999999999998</v>
      </c>
      <c r="BG201" s="337">
        <f t="shared" si="240"/>
        <v>0</v>
      </c>
      <c r="BH201" s="756">
        <v>-11.2</v>
      </c>
      <c r="BI201" s="675">
        <f t="shared" si="229"/>
        <v>11.2</v>
      </c>
      <c r="BJ201" s="148">
        <f>IF(BH201&lt;&gt;0,IF(BC201/BH201*100&lt;0,"&lt;0",IF(BC201/BH201*100&gt;200,"&gt;200",BC201/BH201*100))," ")</f>
        <v>0</v>
      </c>
      <c r="BL201" s="823">
        <f t="shared" si="188"/>
        <v>0</v>
      </c>
      <c r="BM201" s="823">
        <f t="shared" si="189"/>
        <v>0</v>
      </c>
      <c r="BN201" s="813"/>
      <c r="BO201" s="813"/>
      <c r="BP201" s="813"/>
      <c r="BQ201" s="761"/>
    </row>
    <row r="202" spans="1:69" s="3" customFormat="1" ht="24" customHeight="1" thickBot="1" x14ac:dyDescent="0.3">
      <c r="A202" s="657" t="s">
        <v>202</v>
      </c>
      <c r="B202" s="658" t="s">
        <v>199</v>
      </c>
      <c r="C202" s="465">
        <f t="shared" si="242"/>
        <v>-3003.4999999999982</v>
      </c>
      <c r="D202" s="465">
        <f t="shared" si="237"/>
        <v>-3319.0000000000064</v>
      </c>
      <c r="E202" s="342">
        <f t="shared" si="238"/>
        <v>-9241</v>
      </c>
      <c r="F202" s="342">
        <f t="shared" si="190"/>
        <v>-7149.5</v>
      </c>
      <c r="G202" s="342">
        <f t="shared" si="239"/>
        <v>-2091.5</v>
      </c>
      <c r="H202" s="342">
        <f t="shared" si="186"/>
        <v>-5921.9999999999936</v>
      </c>
      <c r="I202" s="342" t="str">
        <f t="shared" si="187"/>
        <v>&gt;200</v>
      </c>
      <c r="J202" s="845">
        <f>T202+BH202</f>
        <v>-8646.5000000000036</v>
      </c>
      <c r="K202" s="343">
        <f t="shared" si="209"/>
        <v>-594.49999999999636</v>
      </c>
      <c r="L202" s="344">
        <f t="shared" si="210"/>
        <v>106.87561441045506</v>
      </c>
      <c r="M202" s="465">
        <f t="shared" si="230"/>
        <v>-2997.900000000001</v>
      </c>
      <c r="N202" s="465">
        <f t="shared" si="233"/>
        <v>-3000.1000000000085</v>
      </c>
      <c r="O202" s="342">
        <f t="shared" si="228"/>
        <v>-6516.0999999999995</v>
      </c>
      <c r="P202" s="342">
        <f t="shared" si="191"/>
        <v>-4504.7999999999993</v>
      </c>
      <c r="Q202" s="342">
        <f t="shared" si="192"/>
        <v>-2011.3</v>
      </c>
      <c r="R202" s="342">
        <f t="shared" si="200"/>
        <v>-3515.9999999999909</v>
      </c>
      <c r="S202" s="342" t="str">
        <f t="shared" si="201"/>
        <v>&gt;200</v>
      </c>
      <c r="T202" s="845">
        <f t="shared" si="214"/>
        <v>-6696.600000000004</v>
      </c>
      <c r="U202" s="345">
        <f>O202-T202</f>
        <v>180.50000000000455</v>
      </c>
      <c r="V202" s="713">
        <f t="shared" si="216"/>
        <v>97.304602335513479</v>
      </c>
      <c r="W202" s="892">
        <f>W199-W200</f>
        <v>-2997.9000000000028</v>
      </c>
      <c r="X202" s="938">
        <f>X199-X200-X201</f>
        <v>-3000.1000000000104</v>
      </c>
      <c r="Y202" s="329">
        <f t="shared" si="241"/>
        <v>-2185.1000000000108</v>
      </c>
      <c r="Z202" s="967">
        <f>Z199-Z200-Z201</f>
        <v>-814.99999999999943</v>
      </c>
      <c r="AA202" s="999">
        <f>AA199-AA200-AA201</f>
        <v>-5502.1000000000022</v>
      </c>
      <c r="AB202" s="465">
        <f>AB199-AB200-AB201</f>
        <v>-3490.800000000002</v>
      </c>
      <c r="AC202" s="342">
        <f>AC199-AC200-AC201</f>
        <v>-2011.3</v>
      </c>
      <c r="AD202" s="342">
        <f t="shared" si="203"/>
        <v>-2501.9999999999918</v>
      </c>
      <c r="AE202" s="342">
        <f t="shared" si="202"/>
        <v>183.39722009266302</v>
      </c>
      <c r="AF202" s="931">
        <f>AF199-AF200-AF201</f>
        <v>-5901.9000000000024</v>
      </c>
      <c r="AG202" s="342">
        <f>AA202-AF202</f>
        <v>399.80000000000018</v>
      </c>
      <c r="AH202" s="346">
        <f t="shared" si="218"/>
        <v>93.225910300072854</v>
      </c>
      <c r="AI202" s="465">
        <f>AI199-AI200</f>
        <v>0</v>
      </c>
      <c r="AJ202" s="465">
        <f>AJ199-AJ200</f>
        <v>0</v>
      </c>
      <c r="AK202" s="342">
        <f>AK199-AK200-AK201</f>
        <v>-630.39999999999816</v>
      </c>
      <c r="AL202" s="342">
        <f>AK202-AJ202</f>
        <v>-630.39999999999816</v>
      </c>
      <c r="AM202" s="347" t="str">
        <f t="shared" si="220"/>
        <v xml:space="preserve"> </v>
      </c>
      <c r="AN202" s="807">
        <f>AN199-AN200</f>
        <v>-546.70000000000141</v>
      </c>
      <c r="AO202" s="342">
        <f>AK202-AN202</f>
        <v>-83.699999999996749</v>
      </c>
      <c r="AP202" s="206">
        <f t="shared" si="208"/>
        <v>115.31004207060482</v>
      </c>
      <c r="AQ202" s="465">
        <f>AQ199-AQ200</f>
        <v>1.8189894035458565E-12</v>
      </c>
      <c r="AR202" s="465">
        <f>AR199-AR200</f>
        <v>1.8189894035458565E-12</v>
      </c>
      <c r="AS202" s="342">
        <f>AS199-AS200-AS201</f>
        <v>-383.59999999999968</v>
      </c>
      <c r="AT202" s="342">
        <f>AS202-AR202</f>
        <v>-383.6000000000015</v>
      </c>
      <c r="AU202" s="343" t="str">
        <f t="shared" si="211"/>
        <v>&lt;0</v>
      </c>
      <c r="AV202" s="784">
        <f>AV199-AV200</f>
        <v>-248.00000000000023</v>
      </c>
      <c r="AW202" s="342">
        <f>AS202-AV202</f>
        <v>-135.59999999999945</v>
      </c>
      <c r="AX202" s="507">
        <f t="shared" si="212"/>
        <v>154.67741935483843</v>
      </c>
      <c r="AY202" s="341">
        <f>AY199-AY200</f>
        <v>-5.59999999999701</v>
      </c>
      <c r="AZ202" s="465">
        <f>AZ199-AZ200-AZ201</f>
        <v>-318.89999999999787</v>
      </c>
      <c r="BA202" s="464">
        <f>AZ202-BB202</f>
        <v>-318.79999999999791</v>
      </c>
      <c r="BB202" s="465">
        <f>BB199-BB200-BB201</f>
        <v>-9.9999999999965894E-2</v>
      </c>
      <c r="BC202" s="342">
        <f>BC199-BC200-BC201</f>
        <v>-2724.9000000000005</v>
      </c>
      <c r="BD202" s="342">
        <f t="shared" si="194"/>
        <v>-2644.7000000000007</v>
      </c>
      <c r="BE202" s="342">
        <f>BE199-BE200-BE201</f>
        <v>-80.2</v>
      </c>
      <c r="BF202" s="343">
        <f>BC202-AZ202</f>
        <v>-2406.0000000000027</v>
      </c>
      <c r="BG202" s="343" t="str">
        <f t="shared" si="240"/>
        <v>&gt;200</v>
      </c>
      <c r="BH202" s="757">
        <f>BH199-BH200-BH201</f>
        <v>-1949.8999999999987</v>
      </c>
      <c r="BI202" s="185">
        <f t="shared" si="229"/>
        <v>-775.00000000000182</v>
      </c>
      <c r="BJ202" s="821">
        <f>IF(BH202&lt;&gt;0,IF(BC202/BH202*100&lt;0,"&lt;0",IF(BC202/BH202*100&gt;200,"&gt;200",BC202/BH202*100))," ")</f>
        <v>139.74562798092222</v>
      </c>
      <c r="BK202" s="2"/>
      <c r="BL202" s="823">
        <f t="shared" si="188"/>
        <v>-3368.9</v>
      </c>
      <c r="BM202" s="823">
        <f t="shared" si="189"/>
        <v>-2532</v>
      </c>
      <c r="BN202" s="810">
        <v>-2000.7999999999997</v>
      </c>
      <c r="BO202" s="810">
        <v>-411.4</v>
      </c>
      <c r="BP202" s="810">
        <v>-119.79999999999998</v>
      </c>
      <c r="BQ202" s="764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showZeros="0" tabSelected="1" view="pageBreakPreview" zoomScaleNormal="100" zoomScaleSheetLayoutView="100" workbookViewId="0">
      <selection activeCell="A66" sqref="A66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79" t="s">
        <v>22</v>
      </c>
      <c r="N1" s="1079"/>
    </row>
    <row r="2" spans="1:14" ht="20.25" x14ac:dyDescent="0.25">
      <c r="A2" s="1074" t="s">
        <v>20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1074"/>
      <c r="N2" s="1074"/>
    </row>
    <row r="3" spans="1:14" ht="20.25" x14ac:dyDescent="0.25">
      <c r="A3" s="1074" t="s">
        <v>372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074"/>
    </row>
    <row r="4" spans="1:14" ht="15.75" x14ac:dyDescent="0.25">
      <c r="A4" s="1072" t="str">
        <f>main!A1</f>
        <v>la situația din 31 iulie 2021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  <c r="N4" s="1072"/>
    </row>
    <row r="5" spans="1:14" ht="15.75" x14ac:dyDescent="0.25">
      <c r="A5" s="1072"/>
      <c r="B5" s="1072"/>
      <c r="C5" s="1072"/>
      <c r="D5" s="1072"/>
      <c r="E5" s="1072"/>
      <c r="F5" s="1072"/>
      <c r="G5" s="1072"/>
      <c r="H5" s="1072"/>
      <c r="I5" s="1072"/>
      <c r="J5" s="1072"/>
      <c r="K5" s="1072"/>
      <c r="L5" s="432"/>
      <c r="M5" s="432"/>
      <c r="N5" s="432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1027" t="s">
        <v>29</v>
      </c>
      <c r="B7" s="1078" t="s">
        <v>232</v>
      </c>
      <c r="C7" s="1075" t="s">
        <v>345</v>
      </c>
      <c r="D7" s="1027" t="s">
        <v>23</v>
      </c>
      <c r="E7" s="1073" t="s">
        <v>292</v>
      </c>
      <c r="F7" s="1073"/>
      <c r="G7" s="1027" t="s">
        <v>30</v>
      </c>
      <c r="H7" s="1073" t="s">
        <v>292</v>
      </c>
      <c r="I7" s="1073"/>
      <c r="J7" s="1027" t="s">
        <v>24</v>
      </c>
      <c r="K7" s="1027"/>
      <c r="L7" s="1027" t="s">
        <v>27</v>
      </c>
      <c r="M7" s="1027" t="s">
        <v>28</v>
      </c>
      <c r="N7" s="1027"/>
    </row>
    <row r="8" spans="1:14" ht="25.5" x14ac:dyDescent="0.25">
      <c r="A8" s="1027"/>
      <c r="B8" s="1078"/>
      <c r="C8" s="1076"/>
      <c r="D8" s="1027"/>
      <c r="E8" s="354" t="s">
        <v>294</v>
      </c>
      <c r="F8" s="354" t="s">
        <v>293</v>
      </c>
      <c r="G8" s="1027"/>
      <c r="H8" s="354" t="s">
        <v>294</v>
      </c>
      <c r="I8" s="354" t="s">
        <v>293</v>
      </c>
      <c r="J8" s="18" t="s">
        <v>280</v>
      </c>
      <c r="K8" s="18" t="s">
        <v>25</v>
      </c>
      <c r="L8" s="1027"/>
      <c r="M8" s="18" t="s">
        <v>26</v>
      </c>
      <c r="N8" s="18" t="s">
        <v>25</v>
      </c>
    </row>
    <row r="9" spans="1:14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61" t="s">
        <v>88</v>
      </c>
      <c r="B10" s="266">
        <v>1</v>
      </c>
      <c r="C10" s="263">
        <f>main!AY9</f>
        <v>18829.399999999998</v>
      </c>
      <c r="D10" s="263">
        <f>main!AZ9</f>
        <v>19797.3</v>
      </c>
      <c r="E10" s="263">
        <f>main!BA9</f>
        <v>19724.099999999999</v>
      </c>
      <c r="F10" s="263">
        <f>main!BB9</f>
        <v>73.2</v>
      </c>
      <c r="G10" s="263">
        <f>main!BC9</f>
        <v>11663.9</v>
      </c>
      <c r="H10" s="263">
        <f>main!BD9</f>
        <v>11588.699999999999</v>
      </c>
      <c r="I10" s="263">
        <f>main!BE9</f>
        <v>75.199999999999989</v>
      </c>
      <c r="J10" s="263">
        <f>main!BF9</f>
        <v>-8133.4</v>
      </c>
      <c r="K10" s="263">
        <f>main!BG9</f>
        <v>58.916619943123564</v>
      </c>
      <c r="L10" s="263">
        <f>main!BH9</f>
        <v>10221.5</v>
      </c>
      <c r="M10" s="263">
        <f>main!BI9</f>
        <v>1442.3999999999999</v>
      </c>
      <c r="N10" s="263">
        <f>main!BJ9</f>
        <v>114.11143178594139</v>
      </c>
    </row>
    <row r="11" spans="1:14" x14ac:dyDescent="0.25">
      <c r="A11" s="119" t="s">
        <v>32</v>
      </c>
      <c r="B11" s="190">
        <v>11</v>
      </c>
      <c r="C11" s="245">
        <f>main!AY10</f>
        <v>4229.3999999999996</v>
      </c>
      <c r="D11" s="245">
        <f>main!AZ10</f>
        <v>4240.6000000000004</v>
      </c>
      <c r="E11" s="245">
        <f>main!BA10</f>
        <v>4240.6000000000004</v>
      </c>
      <c r="F11" s="245">
        <f>main!BB10</f>
        <v>0</v>
      </c>
      <c r="G11" s="245">
        <f>main!BC10</f>
        <v>2808.3</v>
      </c>
      <c r="H11" s="245">
        <f>main!BD10</f>
        <v>2808.3</v>
      </c>
      <c r="I11" s="245">
        <f>main!BE10</f>
        <v>0</v>
      </c>
      <c r="J11" s="245">
        <f>main!BF10</f>
        <v>-1432.3000000000004</v>
      </c>
      <c r="K11" s="245">
        <f>main!BG10</f>
        <v>66.22411922841107</v>
      </c>
      <c r="L11" s="245">
        <f>main!BH10</f>
        <v>2345.5</v>
      </c>
      <c r="M11" s="245">
        <f>main!BI10</f>
        <v>462.79999999999995</v>
      </c>
      <c r="N11" s="245">
        <f>main!BJ10</f>
        <v>119.73140055425284</v>
      </c>
    </row>
    <row r="12" spans="1:14" x14ac:dyDescent="0.25">
      <c r="A12" s="42" t="s">
        <v>33</v>
      </c>
      <c r="B12" s="191">
        <v>111</v>
      </c>
      <c r="C12" s="241">
        <f>main!AY11</f>
        <v>2895.4</v>
      </c>
      <c r="D12" s="241">
        <f>main!AZ11</f>
        <v>2906.9</v>
      </c>
      <c r="E12" s="241">
        <f>main!BA11</f>
        <v>2906.9</v>
      </c>
      <c r="F12" s="241">
        <f>main!BB11</f>
        <v>0</v>
      </c>
      <c r="G12" s="241">
        <f>main!BC11</f>
        <v>1966.3999999999999</v>
      </c>
      <c r="H12" s="241">
        <f>main!BD11</f>
        <v>1966.3999999999999</v>
      </c>
      <c r="I12" s="241">
        <f>main!BE11</f>
        <v>0</v>
      </c>
      <c r="J12" s="241">
        <f>main!BF11</f>
        <v>-940.50000000000023</v>
      </c>
      <c r="K12" s="241">
        <f>main!BG11</f>
        <v>67.645945852970513</v>
      </c>
      <c r="L12" s="23">
        <f>main!BH11</f>
        <v>1587.3</v>
      </c>
      <c r="M12" s="23">
        <f>main!BI11</f>
        <v>379.09999999999991</v>
      </c>
      <c r="N12" s="23">
        <f>main!BJ11</f>
        <v>123.88332388332388</v>
      </c>
    </row>
    <row r="13" spans="1:14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25">
      <c r="A14" s="197" t="s">
        <v>239</v>
      </c>
      <c r="B14" s="192">
        <v>1111</v>
      </c>
      <c r="C14" s="242">
        <f>main!AY13</f>
        <v>2695.5</v>
      </c>
      <c r="D14" s="242">
        <f>main!AZ13</f>
        <v>2707</v>
      </c>
      <c r="E14" s="242">
        <f>main!BA13</f>
        <v>2707</v>
      </c>
      <c r="F14" s="242">
        <f>main!BB13</f>
        <v>0</v>
      </c>
      <c r="G14" s="242">
        <f>main!BC13</f>
        <v>1907.1</v>
      </c>
      <c r="H14" s="242">
        <f>main!BD13</f>
        <v>1907.1</v>
      </c>
      <c r="I14" s="242">
        <f>main!BE13</f>
        <v>0</v>
      </c>
      <c r="J14" s="242">
        <f>main!BF13</f>
        <v>-799.90000000000009</v>
      </c>
      <c r="K14" s="242">
        <f>main!BG13</f>
        <v>70.450683413372744</v>
      </c>
      <c r="L14" s="104">
        <f>main!BH13</f>
        <v>1523.6</v>
      </c>
      <c r="M14" s="104">
        <f>main!BI13</f>
        <v>383.5</v>
      </c>
      <c r="N14" s="104">
        <f>main!BJ13</f>
        <v>125.17064846416382</v>
      </c>
    </row>
    <row r="15" spans="1:14" x14ac:dyDescent="0.25">
      <c r="A15" s="197" t="s">
        <v>240</v>
      </c>
      <c r="B15" s="192">
        <v>1112</v>
      </c>
      <c r="C15" s="242">
        <f>main!AY14</f>
        <v>199.9</v>
      </c>
      <c r="D15" s="242">
        <f>main!AZ14</f>
        <v>199.9</v>
      </c>
      <c r="E15" s="242">
        <f>main!BA14</f>
        <v>199.9</v>
      </c>
      <c r="F15" s="242">
        <f>main!BB14</f>
        <v>0</v>
      </c>
      <c r="G15" s="242">
        <f>main!BC14</f>
        <v>59.3</v>
      </c>
      <c r="H15" s="242">
        <f>main!BD14</f>
        <v>59.3</v>
      </c>
      <c r="I15" s="242">
        <f>main!BE14</f>
        <v>0</v>
      </c>
      <c r="J15" s="242">
        <f>main!BF14</f>
        <v>-140.60000000000002</v>
      </c>
      <c r="K15" s="242">
        <f>main!BG14</f>
        <v>29.664832416208103</v>
      </c>
      <c r="L15" s="104">
        <f>main!BH14</f>
        <v>63.7</v>
      </c>
      <c r="M15" s="104">
        <f>main!BI14</f>
        <v>-4.4000000000000057</v>
      </c>
      <c r="N15" s="104">
        <f>main!BJ14</f>
        <v>93.092621664050228</v>
      </c>
    </row>
    <row r="16" spans="1:14" x14ac:dyDescent="0.25">
      <c r="A16" s="42" t="s">
        <v>368</v>
      </c>
      <c r="B16" s="144">
        <v>113</v>
      </c>
      <c r="C16" s="241">
        <f>main!AY15</f>
        <v>623.19999999999993</v>
      </c>
      <c r="D16" s="241">
        <f>main!AZ15</f>
        <v>623.70000000000005</v>
      </c>
      <c r="E16" s="241">
        <f>main!BA15</f>
        <v>623.70000000000005</v>
      </c>
      <c r="F16" s="241">
        <f>main!BB15</f>
        <v>0</v>
      </c>
      <c r="G16" s="241">
        <f>main!BC15</f>
        <v>385.1</v>
      </c>
      <c r="H16" s="241">
        <f>main!BD15</f>
        <v>385.1</v>
      </c>
      <c r="I16" s="241">
        <f>main!BE15</f>
        <v>0</v>
      </c>
      <c r="J16" s="241">
        <f>main!BF15</f>
        <v>-238.60000000000002</v>
      </c>
      <c r="K16" s="241">
        <f>main!BG15</f>
        <v>61.744428411095079</v>
      </c>
      <c r="L16" s="23">
        <f>main!BH15</f>
        <v>372.3</v>
      </c>
      <c r="M16" s="23">
        <f>main!BI15</f>
        <v>12.800000000000011</v>
      </c>
      <c r="N16" s="23">
        <f>main!BJ15</f>
        <v>103.43808756379265</v>
      </c>
    </row>
    <row r="17" spans="1:14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2">
        <v>1131</v>
      </c>
      <c r="C18" s="242">
        <f>main!AY17</f>
        <v>186.6</v>
      </c>
      <c r="D18" s="242">
        <f>main!AZ17</f>
        <v>186.6</v>
      </c>
      <c r="E18" s="242">
        <f>main!BA17</f>
        <v>186.6</v>
      </c>
      <c r="F18" s="242">
        <f>main!BB17</f>
        <v>0</v>
      </c>
      <c r="G18" s="242">
        <f>main!BC17</f>
        <v>89.5</v>
      </c>
      <c r="H18" s="242">
        <f>main!BD17</f>
        <v>89.5</v>
      </c>
      <c r="I18" s="242">
        <f>main!BE17</f>
        <v>0</v>
      </c>
      <c r="J18" s="242">
        <f>main!BF17</f>
        <v>-97.1</v>
      </c>
      <c r="K18" s="242">
        <f>main!BG17</f>
        <v>47.963558413719184</v>
      </c>
      <c r="L18" s="104">
        <f>main!BH17</f>
        <v>107.5</v>
      </c>
      <c r="M18" s="104">
        <f>main!BI17</f>
        <v>-18</v>
      </c>
      <c r="N18" s="104">
        <f>main!BJ17</f>
        <v>83.255813953488371</v>
      </c>
    </row>
    <row r="19" spans="1:14" x14ac:dyDescent="0.25">
      <c r="A19" s="102" t="s">
        <v>230</v>
      </c>
      <c r="B19" s="142">
        <v>1132</v>
      </c>
      <c r="C19" s="242">
        <f>main!AY18</f>
        <v>436.2</v>
      </c>
      <c r="D19" s="242">
        <f>main!AZ18</f>
        <v>436.6</v>
      </c>
      <c r="E19" s="242">
        <f>main!BA18</f>
        <v>436.6</v>
      </c>
      <c r="F19" s="242">
        <f>main!BB18</f>
        <v>0</v>
      </c>
      <c r="G19" s="242">
        <f>main!BC18</f>
        <v>294.5</v>
      </c>
      <c r="H19" s="242">
        <f>main!BD18</f>
        <v>294.5</v>
      </c>
      <c r="I19" s="242">
        <f>main!BE18</f>
        <v>0</v>
      </c>
      <c r="J19" s="242">
        <f>main!BF18</f>
        <v>-142.10000000000002</v>
      </c>
      <c r="K19" s="242">
        <f>main!BG18</f>
        <v>67.453046266605583</v>
      </c>
      <c r="L19" s="104">
        <f>main!BH18</f>
        <v>264.60000000000002</v>
      </c>
      <c r="M19" s="104">
        <f>main!BI18</f>
        <v>29.899999999999977</v>
      </c>
      <c r="N19" s="104">
        <f>main!BJ18</f>
        <v>111.30007558578987</v>
      </c>
    </row>
    <row r="20" spans="1:14" x14ac:dyDescent="0.25">
      <c r="A20" s="102" t="s">
        <v>247</v>
      </c>
      <c r="B20" s="142">
        <v>1133</v>
      </c>
      <c r="C20" s="242">
        <f>main!AY19</f>
        <v>0.4</v>
      </c>
      <c r="D20" s="242">
        <f>main!AZ19</f>
        <v>0.5</v>
      </c>
      <c r="E20" s="242">
        <f>main!BA19</f>
        <v>0.5</v>
      </c>
      <c r="F20" s="242">
        <f>main!BB19</f>
        <v>0</v>
      </c>
      <c r="G20" s="242">
        <f>main!BC19</f>
        <v>1.1000000000000001</v>
      </c>
      <c r="H20" s="242">
        <f>main!BD19</f>
        <v>1.1000000000000001</v>
      </c>
      <c r="I20" s="242">
        <f>main!BE19</f>
        <v>0</v>
      </c>
      <c r="J20" s="242">
        <f>main!BF19</f>
        <v>0.60000000000000009</v>
      </c>
      <c r="K20" s="242" t="str">
        <f>main!BG19</f>
        <v>&gt;200</v>
      </c>
      <c r="L20" s="104">
        <f>main!BH19</f>
        <v>0.2</v>
      </c>
      <c r="M20" s="104">
        <f>main!BI19</f>
        <v>0.90000000000000013</v>
      </c>
      <c r="N20" s="104" t="str">
        <f>main!BJ19</f>
        <v>&gt;200</v>
      </c>
    </row>
    <row r="21" spans="1:14" x14ac:dyDescent="0.25">
      <c r="A21" s="46" t="s">
        <v>34</v>
      </c>
      <c r="B21" s="144">
        <v>114</v>
      </c>
      <c r="C21" s="241">
        <f>main!AY21</f>
        <v>710.8</v>
      </c>
      <c r="D21" s="241">
        <f>main!AZ21</f>
        <v>710</v>
      </c>
      <c r="E21" s="241">
        <f>main!BA21</f>
        <v>710</v>
      </c>
      <c r="F21" s="241">
        <f>main!BB21</f>
        <v>0</v>
      </c>
      <c r="G21" s="241">
        <f>main!BC21</f>
        <v>456.8</v>
      </c>
      <c r="H21" s="241">
        <f>main!BD21</f>
        <v>456.8</v>
      </c>
      <c r="I21" s="241">
        <f>main!BE21</f>
        <v>0</v>
      </c>
      <c r="J21" s="241">
        <f>main!BF21</f>
        <v>-253.2</v>
      </c>
      <c r="K21" s="241">
        <f>main!BG21</f>
        <v>64.338028169014081</v>
      </c>
      <c r="L21" s="107">
        <f>main!BH21</f>
        <v>385.9</v>
      </c>
      <c r="M21" s="23">
        <f>main!BI21</f>
        <v>70.900000000000034</v>
      </c>
      <c r="N21" s="23">
        <f>main!BJ21</f>
        <v>118.37263539777145</v>
      </c>
    </row>
    <row r="22" spans="1:14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25">
      <c r="A23" s="111" t="s">
        <v>290</v>
      </c>
      <c r="B23" s="193">
        <v>1141</v>
      </c>
      <c r="C23" s="243">
        <f>main!AY23</f>
        <v>105.2</v>
      </c>
      <c r="D23" s="243">
        <f>main!AZ23</f>
        <v>100.4</v>
      </c>
      <c r="E23" s="243">
        <f>main!BA23</f>
        <v>100.4</v>
      </c>
      <c r="F23" s="243">
        <f>main!BB23</f>
        <v>0</v>
      </c>
      <c r="G23" s="243">
        <f>main!BC23</f>
        <v>54</v>
      </c>
      <c r="H23" s="243">
        <f>main!BD23</f>
        <v>54</v>
      </c>
      <c r="I23" s="243">
        <f>main!BE23</f>
        <v>0</v>
      </c>
      <c r="J23" s="243">
        <f>main!BF23</f>
        <v>-46.400000000000006</v>
      </c>
      <c r="K23" s="243">
        <f>main!BG23</f>
        <v>53.784860557768923</v>
      </c>
      <c r="L23" s="143">
        <f>main!BH23</f>
        <v>45.5</v>
      </c>
      <c r="M23" s="143">
        <f>main!BI23</f>
        <v>8.5</v>
      </c>
      <c r="N23" s="143">
        <f>main!BJ23</f>
        <v>118.68131868131869</v>
      </c>
    </row>
    <row r="24" spans="1:14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5.5" x14ac:dyDescent="0.25">
      <c r="A25" s="33" t="s">
        <v>39</v>
      </c>
      <c r="B25" s="187">
        <v>11411</v>
      </c>
      <c r="C25" s="244">
        <f>main!AY25</f>
        <v>105.2</v>
      </c>
      <c r="D25" s="244">
        <f>main!AZ25</f>
        <v>100.4</v>
      </c>
      <c r="E25" s="244">
        <f>main!BA25</f>
        <v>100.4</v>
      </c>
      <c r="F25" s="244">
        <f>main!BB25</f>
        <v>0</v>
      </c>
      <c r="G25" s="244">
        <f>main!BC25</f>
        <v>54</v>
      </c>
      <c r="H25" s="244">
        <f>main!BD25</f>
        <v>54</v>
      </c>
      <c r="I25" s="244">
        <f>main!BE25</f>
        <v>0</v>
      </c>
      <c r="J25" s="244">
        <f>main!BF25</f>
        <v>-46.400000000000006</v>
      </c>
      <c r="K25" s="244">
        <f>main!BG25</f>
        <v>53.784860557768923</v>
      </c>
      <c r="L25" s="857">
        <f>main!BH25</f>
        <v>45.5</v>
      </c>
      <c r="M25" s="857">
        <f>main!BI25</f>
        <v>8.5</v>
      </c>
      <c r="N25" s="857">
        <f>main!BJ25</f>
        <v>118.68131868131869</v>
      </c>
    </row>
    <row r="26" spans="1:14" x14ac:dyDescent="0.25">
      <c r="A26" s="111" t="s">
        <v>17</v>
      </c>
      <c r="B26" s="189">
        <v>1142</v>
      </c>
      <c r="C26" s="243">
        <f>main!AY28</f>
        <v>3.3</v>
      </c>
      <c r="D26" s="243">
        <f>main!AZ28</f>
        <v>3.3</v>
      </c>
      <c r="E26" s="243">
        <f>main!BA28</f>
        <v>3.3</v>
      </c>
      <c r="F26" s="243">
        <f>main!BB28</f>
        <v>0</v>
      </c>
      <c r="G26" s="243">
        <f>main!BC28</f>
        <v>3.2</v>
      </c>
      <c r="H26" s="243">
        <f>main!BD28</f>
        <v>3.2</v>
      </c>
      <c r="I26" s="243">
        <f>main!BE28</f>
        <v>0</v>
      </c>
      <c r="J26" s="243">
        <f>main!BF28</f>
        <v>-9.9999999999999645E-2</v>
      </c>
      <c r="K26" s="243">
        <f>main!BG28</f>
        <v>96.969696969696983</v>
      </c>
      <c r="L26" s="143">
        <f>main!BH28</f>
        <v>2.2000000000000002</v>
      </c>
      <c r="M26" s="893">
        <f>main!BI28</f>
        <v>1</v>
      </c>
      <c r="N26" s="143">
        <f>main!BJ28</f>
        <v>145.45454545454547</v>
      </c>
    </row>
    <row r="27" spans="1:14" x14ac:dyDescent="0.25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731">
        <f>main!BH29</f>
        <v>0</v>
      </c>
      <c r="M27" s="97">
        <f>main!BI27</f>
        <v>0</v>
      </c>
      <c r="N27" s="731" t="str">
        <f>main!BJ29</f>
        <v xml:space="preserve"> </v>
      </c>
    </row>
    <row r="28" spans="1:14" x14ac:dyDescent="0.25">
      <c r="A28" s="33" t="s">
        <v>278</v>
      </c>
      <c r="B28" s="144"/>
      <c r="C28" s="247">
        <f>main!AY30</f>
        <v>3.3</v>
      </c>
      <c r="D28" s="247">
        <f>main!AZ30</f>
        <v>3.3</v>
      </c>
      <c r="E28" s="247">
        <f>main!BA30</f>
        <v>3.3</v>
      </c>
      <c r="F28" s="247">
        <f>main!BB30</f>
        <v>0</v>
      </c>
      <c r="G28" s="247">
        <f>main!BC30</f>
        <v>3.2</v>
      </c>
      <c r="H28" s="247">
        <f>main!BD30</f>
        <v>3.2</v>
      </c>
      <c r="I28" s="247">
        <f>main!BE30</f>
        <v>0</v>
      </c>
      <c r="J28" s="247">
        <f>main!BF30</f>
        <v>-9.9999999999999645E-2</v>
      </c>
      <c r="K28" s="247">
        <f>main!BG30</f>
        <v>96.969696969696983</v>
      </c>
      <c r="L28" s="734">
        <f>main!BH30</f>
        <v>2.2000000000000002</v>
      </c>
      <c r="M28" s="857">
        <f>main!BI28</f>
        <v>1</v>
      </c>
      <c r="N28" s="734">
        <f>main!BJ30</f>
        <v>145.45454545454547</v>
      </c>
    </row>
    <row r="29" spans="1:14" x14ac:dyDescent="0.25">
      <c r="A29" s="188" t="s">
        <v>248</v>
      </c>
      <c r="B29" s="189">
        <v>1144</v>
      </c>
      <c r="C29" s="243">
        <f>main!AY40</f>
        <v>525.5</v>
      </c>
      <c r="D29" s="243">
        <f>main!AZ40</f>
        <v>529.4</v>
      </c>
      <c r="E29" s="243">
        <f>main!BA40</f>
        <v>529.4</v>
      </c>
      <c r="F29" s="243">
        <f>main!BB40</f>
        <v>0</v>
      </c>
      <c r="G29" s="243">
        <f>main!BC40</f>
        <v>344.4</v>
      </c>
      <c r="H29" s="243">
        <f>main!BD40</f>
        <v>344.4</v>
      </c>
      <c r="I29" s="243">
        <f>main!BE40</f>
        <v>0</v>
      </c>
      <c r="J29" s="243">
        <f>main!BF40</f>
        <v>-185</v>
      </c>
      <c r="K29" s="243">
        <f>main!BG40</f>
        <v>65.054778995088782</v>
      </c>
      <c r="L29" s="143">
        <f>main!BH40</f>
        <v>293.39999999999998</v>
      </c>
      <c r="M29" s="143">
        <f>main!BI40</f>
        <v>51</v>
      </c>
      <c r="N29" s="143">
        <f>main!BJ40</f>
        <v>117.38241308793455</v>
      </c>
    </row>
    <row r="30" spans="1:14" ht="30" x14ac:dyDescent="0.25">
      <c r="A30" s="188" t="s">
        <v>267</v>
      </c>
      <c r="B30" s="189">
        <v>1145</v>
      </c>
      <c r="C30" s="243">
        <f>main!AY41</f>
        <v>32</v>
      </c>
      <c r="D30" s="243">
        <f>main!AZ41</f>
        <v>32.1</v>
      </c>
      <c r="E30" s="243">
        <f>main!BA41</f>
        <v>32.1</v>
      </c>
      <c r="F30" s="243">
        <f>main!BB41</f>
        <v>0</v>
      </c>
      <c r="G30" s="243">
        <f>main!BC41</f>
        <v>21.6</v>
      </c>
      <c r="H30" s="243">
        <f>main!BD41</f>
        <v>21.6</v>
      </c>
      <c r="I30" s="243">
        <f>main!BE41</f>
        <v>0</v>
      </c>
      <c r="J30" s="243">
        <f>main!BF41</f>
        <v>-10.5</v>
      </c>
      <c r="K30" s="243">
        <f>main!BG41</f>
        <v>67.289719626168221</v>
      </c>
      <c r="L30" s="143">
        <f>main!BH41</f>
        <v>17.7</v>
      </c>
      <c r="M30" s="143">
        <f>main!BI41</f>
        <v>3.9000000000000021</v>
      </c>
      <c r="N30" s="143">
        <f>main!BJ41</f>
        <v>122.03389830508475</v>
      </c>
    </row>
    <row r="31" spans="1:14" x14ac:dyDescent="0.25">
      <c r="A31" s="188" t="s">
        <v>250</v>
      </c>
      <c r="B31" s="189">
        <v>1146</v>
      </c>
      <c r="C31" s="243">
        <f>main!AY42</f>
        <v>44.8</v>
      </c>
      <c r="D31" s="243">
        <f>main!AZ42</f>
        <v>44.8</v>
      </c>
      <c r="E31" s="243">
        <f>main!BA42</f>
        <v>44.8</v>
      </c>
      <c r="F31" s="243">
        <f>main!BB42</f>
        <v>0</v>
      </c>
      <c r="G31" s="243">
        <f>main!BC42</f>
        <v>33.6</v>
      </c>
      <c r="H31" s="243">
        <f>main!BD42</f>
        <v>33.6</v>
      </c>
      <c r="I31" s="243">
        <f>main!BE42</f>
        <v>0</v>
      </c>
      <c r="J31" s="243">
        <f>main!BF42</f>
        <v>-11.199999999999996</v>
      </c>
      <c r="K31" s="243">
        <f>main!BG42</f>
        <v>75.000000000000014</v>
      </c>
      <c r="L31" s="143">
        <f>main!BH42</f>
        <v>27.1</v>
      </c>
      <c r="M31" s="690">
        <f>main!BI42</f>
        <v>6.5</v>
      </c>
      <c r="N31" s="690">
        <f>main!BJ42</f>
        <v>123.98523985239854</v>
      </c>
    </row>
    <row r="32" spans="1:14" ht="15.75" x14ac:dyDescent="0.25">
      <c r="A32" s="120" t="s">
        <v>44</v>
      </c>
      <c r="B32" s="108">
        <v>13</v>
      </c>
      <c r="C32" s="245">
        <f>main!AY50</f>
        <v>19.7</v>
      </c>
      <c r="D32" s="245">
        <f>main!AZ50</f>
        <v>68.900000000000006</v>
      </c>
      <c r="E32" s="245">
        <f>main!BA50</f>
        <v>0.20000000000000284</v>
      </c>
      <c r="F32" s="245">
        <f>main!BB50</f>
        <v>68.7</v>
      </c>
      <c r="G32" s="245">
        <f>main!BC50</f>
        <v>71.7</v>
      </c>
      <c r="H32" s="245">
        <f>main!BD50</f>
        <v>0.10000000000000853</v>
      </c>
      <c r="I32" s="245">
        <f>main!BE50</f>
        <v>71.599999999999994</v>
      </c>
      <c r="J32" s="245">
        <f>main!BF50</f>
        <v>2.7999999999999972</v>
      </c>
      <c r="K32" s="245">
        <f>main!BG50</f>
        <v>104.06386066763424</v>
      </c>
      <c r="L32" s="245">
        <f>main!BH50</f>
        <v>9.6</v>
      </c>
      <c r="M32" s="732">
        <f>main!BI50</f>
        <v>62.1</v>
      </c>
      <c r="N32" s="245" t="str">
        <f>main!BJ50</f>
        <v>&gt;200</v>
      </c>
    </row>
    <row r="33" spans="1:14" x14ac:dyDescent="0.25">
      <c r="A33" s="46" t="s">
        <v>45</v>
      </c>
      <c r="B33" s="144">
        <v>131</v>
      </c>
      <c r="C33" s="241">
        <f>main!AY51</f>
        <v>0.9</v>
      </c>
      <c r="D33" s="241">
        <f>main!AZ51</f>
        <v>12</v>
      </c>
      <c r="E33" s="241">
        <f>main!BA51</f>
        <v>0.19999999999999929</v>
      </c>
      <c r="F33" s="241">
        <f>main!BB51</f>
        <v>11.8</v>
      </c>
      <c r="G33" s="241">
        <f>main!BC51</f>
        <v>10.7</v>
      </c>
      <c r="H33" s="241">
        <f>main!BD51</f>
        <v>0</v>
      </c>
      <c r="I33" s="241">
        <f>main!BE51</f>
        <v>10.7</v>
      </c>
      <c r="J33" s="241">
        <f>main!BF51</f>
        <v>-1.3000000000000007</v>
      </c>
      <c r="K33" s="241">
        <f>main!BG51</f>
        <v>89.166666666666657</v>
      </c>
      <c r="L33" s="23">
        <f>main!BH51</f>
        <v>0.6</v>
      </c>
      <c r="M33" s="97">
        <f>main!BI51</f>
        <v>10.1</v>
      </c>
      <c r="N33" s="23" t="str">
        <f>main!BJ51</f>
        <v>&gt;200</v>
      </c>
    </row>
    <row r="34" spans="1:14" x14ac:dyDescent="0.25">
      <c r="A34" s="106" t="s">
        <v>51</v>
      </c>
      <c r="B34" s="144">
        <v>132</v>
      </c>
      <c r="C34" s="241">
        <f>main!AY52</f>
        <v>18.8</v>
      </c>
      <c r="D34" s="241">
        <f>main!AZ52</f>
        <v>56.9</v>
      </c>
      <c r="E34" s="241">
        <f>main!BA52</f>
        <v>0</v>
      </c>
      <c r="F34" s="241">
        <f>main!BB52</f>
        <v>56.9</v>
      </c>
      <c r="G34" s="241">
        <f>main!BC52</f>
        <v>61</v>
      </c>
      <c r="H34" s="241">
        <f>main!BD52</f>
        <v>0.10000000000000142</v>
      </c>
      <c r="I34" s="241">
        <f>main!BE52</f>
        <v>60.9</v>
      </c>
      <c r="J34" s="241">
        <f>main!BF52</f>
        <v>4.1000000000000014</v>
      </c>
      <c r="K34" s="241">
        <f>main!BG52</f>
        <v>107.20562390158173</v>
      </c>
      <c r="L34" s="23">
        <f>main!BH52</f>
        <v>9</v>
      </c>
      <c r="M34" s="97">
        <f>main!BI52</f>
        <v>52</v>
      </c>
      <c r="N34" s="23" t="str">
        <f>main!BJ52</f>
        <v>&gt;200</v>
      </c>
    </row>
    <row r="35" spans="1:14" ht="15.75" x14ac:dyDescent="0.25">
      <c r="A35" s="121" t="s">
        <v>40</v>
      </c>
      <c r="B35" s="108">
        <v>14</v>
      </c>
      <c r="C35" s="245">
        <f>main!AY53</f>
        <v>693.4</v>
      </c>
      <c r="D35" s="245">
        <f>main!AZ53</f>
        <v>774.90000000000009</v>
      </c>
      <c r="E35" s="245">
        <f>main!BA53</f>
        <v>774.90000000000009</v>
      </c>
      <c r="F35" s="245">
        <f>main!BB53</f>
        <v>0</v>
      </c>
      <c r="G35" s="245">
        <f>main!BC53</f>
        <v>404</v>
      </c>
      <c r="H35" s="245">
        <f>main!BD53</f>
        <v>404</v>
      </c>
      <c r="I35" s="245">
        <f>main!BE53</f>
        <v>0</v>
      </c>
      <c r="J35" s="245">
        <f>main!BF53</f>
        <v>-370.90000000000009</v>
      </c>
      <c r="K35" s="245">
        <f>main!BG53</f>
        <v>52.135759452832616</v>
      </c>
      <c r="L35" s="245">
        <f>main!BH53</f>
        <v>277.2</v>
      </c>
      <c r="M35" s="245">
        <f>main!BI53</f>
        <v>126.80000000000001</v>
      </c>
      <c r="N35" s="245">
        <f>main!BJ53</f>
        <v>145.74314574314576</v>
      </c>
    </row>
    <row r="36" spans="1:14" x14ac:dyDescent="0.25">
      <c r="A36" s="46" t="s">
        <v>41</v>
      </c>
      <c r="B36" s="144">
        <v>141</v>
      </c>
      <c r="C36" s="241">
        <f>main!AY54</f>
        <v>125.1</v>
      </c>
      <c r="D36" s="241">
        <f>main!AZ54</f>
        <v>133.6</v>
      </c>
      <c r="E36" s="241">
        <f>main!BA54</f>
        <v>133.6</v>
      </c>
      <c r="F36" s="241">
        <f>main!BB54</f>
        <v>0</v>
      </c>
      <c r="G36" s="241">
        <f>main!BC54</f>
        <v>98.9</v>
      </c>
      <c r="H36" s="241">
        <f>main!BD54</f>
        <v>98.9</v>
      </c>
      <c r="I36" s="241">
        <f>main!BE54</f>
        <v>0</v>
      </c>
      <c r="J36" s="241">
        <f>main!BF54</f>
        <v>-34.699999999999989</v>
      </c>
      <c r="K36" s="241">
        <f>main!BG54</f>
        <v>74.02694610778444</v>
      </c>
      <c r="L36" s="23">
        <f>main!BH54</f>
        <v>57.099999999999994</v>
      </c>
      <c r="M36" s="23">
        <f>main!BI54</f>
        <v>41.800000000000011</v>
      </c>
      <c r="N36" s="23">
        <f>main!BJ54</f>
        <v>173.20490367775832</v>
      </c>
    </row>
    <row r="37" spans="1:14" x14ac:dyDescent="0.25">
      <c r="A37" s="110" t="s">
        <v>263</v>
      </c>
      <c r="B37" s="142">
        <v>1411</v>
      </c>
      <c r="C37" s="242">
        <f>main!AY56</f>
        <v>1.9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0.5</v>
      </c>
      <c r="H37" s="242">
        <f>main!BD56</f>
        <v>0.5</v>
      </c>
      <c r="I37" s="242">
        <f>main!BE56</f>
        <v>0</v>
      </c>
      <c r="J37" s="242">
        <f>main!BF56</f>
        <v>-1.4</v>
      </c>
      <c r="K37" s="242">
        <f>main!BG56</f>
        <v>26.315789473684209</v>
      </c>
      <c r="L37" s="104">
        <f>main!BH56</f>
        <v>0.6</v>
      </c>
      <c r="M37" s="104">
        <f>main!BI56</f>
        <v>-9.9999999999999978E-2</v>
      </c>
      <c r="N37" s="104">
        <f>main!BJ56</f>
        <v>83.333333333333343</v>
      </c>
    </row>
    <row r="38" spans="1:14" x14ac:dyDescent="0.25">
      <c r="A38" s="110" t="s">
        <v>264</v>
      </c>
      <c r="B38" s="142">
        <v>1412</v>
      </c>
      <c r="C38" s="242">
        <f>main!AY58</f>
        <v>8.6</v>
      </c>
      <c r="D38" s="242">
        <f>main!AZ58</f>
        <v>10.4</v>
      </c>
      <c r="E38" s="242">
        <f>main!BA58</f>
        <v>10.4</v>
      </c>
      <c r="F38" s="242">
        <f>main!BB58</f>
        <v>0</v>
      </c>
      <c r="G38" s="242">
        <f>main!BC58</f>
        <v>34.799999999999997</v>
      </c>
      <c r="H38" s="242">
        <f>main!BD58</f>
        <v>34.799999999999997</v>
      </c>
      <c r="I38" s="242">
        <f>main!BE58</f>
        <v>0</v>
      </c>
      <c r="J38" s="242">
        <f>main!BF58</f>
        <v>24.4</v>
      </c>
      <c r="K38" s="242" t="str">
        <f>main!BG58</f>
        <v>&gt;200</v>
      </c>
      <c r="L38" s="104">
        <f>main!BH58</f>
        <v>8.6999999999999993</v>
      </c>
      <c r="M38" s="104">
        <f>main!BI58</f>
        <v>26.099999999999998</v>
      </c>
      <c r="N38" s="104" t="str">
        <f>main!BJ58</f>
        <v>&gt;200</v>
      </c>
    </row>
    <row r="39" spans="1:14" x14ac:dyDescent="0.25">
      <c r="A39" s="110" t="s">
        <v>289</v>
      </c>
      <c r="B39" s="142">
        <v>1415</v>
      </c>
      <c r="C39" s="242">
        <f>main!AY59</f>
        <v>114.6</v>
      </c>
      <c r="D39" s="242">
        <f>main!AZ59</f>
        <v>121.3</v>
      </c>
      <c r="E39" s="242">
        <f>main!BA59</f>
        <v>121.3</v>
      </c>
      <c r="F39" s="242">
        <f>main!BB59</f>
        <v>0</v>
      </c>
      <c r="G39" s="242">
        <f>main!BC59</f>
        <v>63.6</v>
      </c>
      <c r="H39" s="242">
        <f>main!BD59</f>
        <v>63.6</v>
      </c>
      <c r="I39" s="242">
        <f>main!BE59</f>
        <v>0</v>
      </c>
      <c r="J39" s="242">
        <f>main!BF59</f>
        <v>-57.699999999999996</v>
      </c>
      <c r="K39" s="242">
        <f>main!BG59</f>
        <v>52.431986809563071</v>
      </c>
      <c r="L39" s="104">
        <f>main!BH59</f>
        <v>47.8</v>
      </c>
      <c r="M39" s="104">
        <f>main!BI59</f>
        <v>15.800000000000004</v>
      </c>
      <c r="N39" s="104">
        <f>main!BJ59</f>
        <v>133.05439330543933</v>
      </c>
    </row>
    <row r="40" spans="1:14" x14ac:dyDescent="0.25">
      <c r="A40" s="46" t="s">
        <v>53</v>
      </c>
      <c r="B40" s="144">
        <v>142</v>
      </c>
      <c r="C40" s="241">
        <f>main!AY60</f>
        <v>537.79999999999995</v>
      </c>
      <c r="D40" s="241">
        <f>main!AZ60</f>
        <v>546.5</v>
      </c>
      <c r="E40" s="241">
        <f>main!BA60</f>
        <v>546.5</v>
      </c>
      <c r="F40" s="241">
        <f>main!BB60</f>
        <v>0</v>
      </c>
      <c r="G40" s="241">
        <f>main!BC60</f>
        <v>254.10000000000002</v>
      </c>
      <c r="H40" s="241">
        <f>main!BD60</f>
        <v>254.10000000000002</v>
      </c>
      <c r="I40" s="241">
        <f>main!BE60</f>
        <v>0</v>
      </c>
      <c r="J40" s="241">
        <f>main!BF60</f>
        <v>-292.39999999999998</v>
      </c>
      <c r="K40" s="241">
        <f>main!BG60</f>
        <v>46.495882891125348</v>
      </c>
      <c r="L40" s="23">
        <f>main!BH60</f>
        <v>174.6</v>
      </c>
      <c r="M40" s="23">
        <f>main!BI60</f>
        <v>79.500000000000028</v>
      </c>
      <c r="N40" s="23">
        <f>main!BJ60</f>
        <v>145.53264604811</v>
      </c>
    </row>
    <row r="41" spans="1:14" x14ac:dyDescent="0.25">
      <c r="A41" s="110" t="s">
        <v>265</v>
      </c>
      <c r="B41" s="142">
        <v>1422</v>
      </c>
      <c r="C41" s="242">
        <f>main!AY62</f>
        <v>141.30000000000001</v>
      </c>
      <c r="D41" s="242">
        <f>main!AZ62</f>
        <v>143.19999999999999</v>
      </c>
      <c r="E41" s="242">
        <f>main!BA62</f>
        <v>143.19999999999999</v>
      </c>
      <c r="F41" s="242">
        <f>main!BB62</f>
        <v>0</v>
      </c>
      <c r="G41" s="242">
        <f>main!BC62</f>
        <v>64.3</v>
      </c>
      <c r="H41" s="242">
        <f>main!BD62</f>
        <v>64.3</v>
      </c>
      <c r="I41" s="242">
        <f>main!BE62</f>
        <v>0</v>
      </c>
      <c r="J41" s="242">
        <f>main!BF62</f>
        <v>-78.899999999999991</v>
      </c>
      <c r="K41" s="242">
        <f>main!BG62</f>
        <v>44.902234636871505</v>
      </c>
      <c r="L41" s="104">
        <f>main!BH62</f>
        <v>35.1</v>
      </c>
      <c r="M41" s="104">
        <f>main!BI62</f>
        <v>29.199999999999996</v>
      </c>
      <c r="N41" s="104">
        <f>main!BJ62</f>
        <v>183.19088319088317</v>
      </c>
    </row>
    <row r="42" spans="1:14" ht="25.5" x14ac:dyDescent="0.25">
      <c r="A42" s="110" t="s">
        <v>266</v>
      </c>
      <c r="B42" s="142">
        <v>1423</v>
      </c>
      <c r="C42" s="242">
        <f>main!AY63</f>
        <v>396.5</v>
      </c>
      <c r="D42" s="242">
        <f>main!AZ63</f>
        <v>403.3</v>
      </c>
      <c r="E42" s="242">
        <f>main!BA63</f>
        <v>403.3</v>
      </c>
      <c r="F42" s="242">
        <f>main!BB63</f>
        <v>0</v>
      </c>
      <c r="G42" s="242">
        <f>main!BC63</f>
        <v>189.8</v>
      </c>
      <c r="H42" s="242">
        <f>main!BD63</f>
        <v>189.8</v>
      </c>
      <c r="I42" s="242">
        <f>main!BE63</f>
        <v>0</v>
      </c>
      <c r="J42" s="242">
        <f>main!BF63</f>
        <v>-213.5</v>
      </c>
      <c r="K42" s="242">
        <f>main!BG63</f>
        <v>47.061740639722295</v>
      </c>
      <c r="L42" s="104">
        <f>main!BH63</f>
        <v>139.5</v>
      </c>
      <c r="M42" s="104">
        <f>main!BI63</f>
        <v>50.300000000000011</v>
      </c>
      <c r="N42" s="104">
        <f>main!BJ63</f>
        <v>136.05734767025092</v>
      </c>
    </row>
    <row r="43" spans="1:14" x14ac:dyDescent="0.25">
      <c r="A43" s="46" t="s">
        <v>52</v>
      </c>
      <c r="B43" s="144">
        <v>143</v>
      </c>
      <c r="C43" s="241">
        <f>main!AY64</f>
        <v>2.1</v>
      </c>
      <c r="D43" s="241">
        <f>main!AZ64</f>
        <v>2.2000000000000002</v>
      </c>
      <c r="E43" s="241">
        <f>main!BA64</f>
        <v>2.2000000000000002</v>
      </c>
      <c r="F43" s="241">
        <f>main!BB64</f>
        <v>0</v>
      </c>
      <c r="G43" s="241">
        <f>main!BC64</f>
        <v>1.4</v>
      </c>
      <c r="H43" s="241">
        <f>main!BD64</f>
        <v>1.4</v>
      </c>
      <c r="I43" s="241">
        <f>main!BE64</f>
        <v>0</v>
      </c>
      <c r="J43" s="241">
        <f>main!BF64</f>
        <v>-0.80000000000000027</v>
      </c>
      <c r="K43" s="241">
        <f>main!BG64</f>
        <v>63.636363636363626</v>
      </c>
      <c r="L43" s="23">
        <f>main!BH64</f>
        <v>1.1000000000000001</v>
      </c>
      <c r="M43" s="23">
        <f>main!BI64</f>
        <v>0.29999999999999982</v>
      </c>
      <c r="N43" s="23">
        <f>main!BJ64</f>
        <v>127.27272727272725</v>
      </c>
    </row>
    <row r="44" spans="1:14" x14ac:dyDescent="0.25">
      <c r="A44" s="46" t="s">
        <v>42</v>
      </c>
      <c r="B44" s="144">
        <v>144</v>
      </c>
      <c r="C44" s="241">
        <f>main!AY65</f>
        <v>15.6</v>
      </c>
      <c r="D44" s="241">
        <f>main!AZ65</f>
        <v>79.2</v>
      </c>
      <c r="E44" s="241">
        <f>main!BA65</f>
        <v>79.2</v>
      </c>
      <c r="F44" s="241">
        <f>main!BB65</f>
        <v>0</v>
      </c>
      <c r="G44" s="241">
        <f>main!BC65</f>
        <v>40.299999999999997</v>
      </c>
      <c r="H44" s="241">
        <f>main!BD65</f>
        <v>40.299999999999997</v>
      </c>
      <c r="I44" s="241">
        <f>main!BE65</f>
        <v>0</v>
      </c>
      <c r="J44" s="241">
        <f>main!BF65</f>
        <v>-38.900000000000006</v>
      </c>
      <c r="K44" s="241">
        <f>main!BG65</f>
        <v>50.883838383838373</v>
      </c>
      <c r="L44" s="23">
        <f>main!BH65</f>
        <v>36.200000000000003</v>
      </c>
      <c r="M44" s="23">
        <f>main!BI65</f>
        <v>4.0999999999999943</v>
      </c>
      <c r="N44" s="97">
        <f>main!BJ65</f>
        <v>111.32596685082872</v>
      </c>
    </row>
    <row r="45" spans="1:14" x14ac:dyDescent="0.25">
      <c r="A45" s="46" t="s">
        <v>43</v>
      </c>
      <c r="B45" s="144">
        <v>145</v>
      </c>
      <c r="C45" s="241">
        <f>main!AY66</f>
        <v>12.8</v>
      </c>
      <c r="D45" s="241">
        <f>main!AZ66</f>
        <v>13.4</v>
      </c>
      <c r="E45" s="241">
        <f>main!BA66</f>
        <v>13.4</v>
      </c>
      <c r="F45" s="241">
        <f>main!BB66</f>
        <v>0</v>
      </c>
      <c r="G45" s="241">
        <f>main!BC66</f>
        <v>9.3000000000000007</v>
      </c>
      <c r="H45" s="241">
        <f>main!BD66</f>
        <v>9.3000000000000007</v>
      </c>
      <c r="I45" s="241">
        <f>main!BE66</f>
        <v>0</v>
      </c>
      <c r="J45" s="241">
        <f>main!BF66</f>
        <v>-4.0999999999999996</v>
      </c>
      <c r="K45" s="241">
        <f>main!BG66</f>
        <v>69.402985074626869</v>
      </c>
      <c r="L45" s="23">
        <f>main!BH66</f>
        <v>8.1999999999999993</v>
      </c>
      <c r="M45" s="23">
        <f>main!BI66</f>
        <v>1.1000000000000014</v>
      </c>
      <c r="N45" s="23">
        <f>main!BJ66</f>
        <v>113.41463414634147</v>
      </c>
    </row>
    <row r="46" spans="1:14" ht="28.5" x14ac:dyDescent="0.25">
      <c r="A46" s="119" t="s">
        <v>46</v>
      </c>
      <c r="B46" s="108">
        <v>19</v>
      </c>
      <c r="C46" s="245">
        <f>main!AY68</f>
        <v>13886.9</v>
      </c>
      <c r="D46" s="245">
        <f>main!AZ68</f>
        <v>14712.9</v>
      </c>
      <c r="E46" s="245">
        <f>main!BA68</f>
        <v>14708.4</v>
      </c>
      <c r="F46" s="245">
        <f>main!BB68</f>
        <v>4.5</v>
      </c>
      <c r="G46" s="245">
        <f>main!BC68</f>
        <v>8379.9</v>
      </c>
      <c r="H46" s="245">
        <f>main!BD68</f>
        <v>8376.2999999999993</v>
      </c>
      <c r="I46" s="245">
        <f>main!BE68</f>
        <v>3.6</v>
      </c>
      <c r="J46" s="245">
        <f>main!BF68</f>
        <v>-6333</v>
      </c>
      <c r="K46" s="245">
        <f>main!BG68</f>
        <v>56.956140529739208</v>
      </c>
      <c r="L46" s="245">
        <f>main!BH68</f>
        <v>7589.2</v>
      </c>
      <c r="M46" s="245">
        <f>main!BI68</f>
        <v>790.69999999999982</v>
      </c>
      <c r="N46" s="245">
        <f>main!BJ68</f>
        <v>110.41875296473937</v>
      </c>
    </row>
    <row r="47" spans="1:14" x14ac:dyDescent="0.25">
      <c r="A47" s="858" t="s">
        <v>46</v>
      </c>
      <c r="B47" s="144">
        <v>191</v>
      </c>
      <c r="C47" s="241">
        <f>main!AY69</f>
        <v>13886.9</v>
      </c>
      <c r="D47" s="241">
        <f>main!AZ69</f>
        <v>14712.9</v>
      </c>
      <c r="E47" s="241">
        <f>main!BA69</f>
        <v>14708.4</v>
      </c>
      <c r="F47" s="241">
        <f>main!BB69</f>
        <v>4.5</v>
      </c>
      <c r="G47" s="241">
        <f>main!BC69</f>
        <v>8379.9</v>
      </c>
      <c r="H47" s="241">
        <f>main!BD69</f>
        <v>8376.2999999999993</v>
      </c>
      <c r="I47" s="241">
        <f>main!BE69</f>
        <v>3.6</v>
      </c>
      <c r="J47" s="241">
        <f>main!BF69</f>
        <v>-6333</v>
      </c>
      <c r="K47" s="241">
        <f>main!BG69</f>
        <v>56.956140529739208</v>
      </c>
      <c r="L47" s="23">
        <f>main!BH69</f>
        <v>7589.2</v>
      </c>
      <c r="M47" s="23">
        <f>main!BI69</f>
        <v>790.69999999999982</v>
      </c>
      <c r="N47" s="23">
        <f>main!BJ69</f>
        <v>110.41875296473937</v>
      </c>
    </row>
    <row r="48" spans="1:14" ht="17.25" x14ac:dyDescent="0.25">
      <c r="A48" s="261" t="s">
        <v>55</v>
      </c>
      <c r="B48" s="266" t="s">
        <v>54</v>
      </c>
      <c r="C48" s="263">
        <f>main!AY106</f>
        <v>20363.2</v>
      </c>
      <c r="D48" s="263">
        <f>main!AZ106</f>
        <v>22258.400000000001</v>
      </c>
      <c r="E48" s="263">
        <f>main!BA106</f>
        <v>21827.100000000002</v>
      </c>
      <c r="F48" s="263">
        <f>main!BB106</f>
        <v>431.3</v>
      </c>
      <c r="G48" s="263">
        <f>main!BC106</f>
        <v>10526.699999999999</v>
      </c>
      <c r="H48" s="263">
        <f>main!BD106</f>
        <v>10472.9</v>
      </c>
      <c r="I48" s="263">
        <f>main!BE106</f>
        <v>53.79999999999999</v>
      </c>
      <c r="J48" s="263">
        <f>main!BF106</f>
        <v>-11731.700000000003</v>
      </c>
      <c r="K48" s="263">
        <f>main!BG106</f>
        <v>47.293156740825928</v>
      </c>
      <c r="L48" s="263">
        <f>main!BH106</f>
        <v>9362.2999999999993</v>
      </c>
      <c r="M48" s="263">
        <f>main!BI106</f>
        <v>1164.3999999999996</v>
      </c>
      <c r="N48" s="263">
        <f>main!BJ106</f>
        <v>112.43711481153136</v>
      </c>
    </row>
    <row r="49" spans="1:14" ht="15.75" x14ac:dyDescent="0.25">
      <c r="A49" s="308" t="s">
        <v>281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5" x14ac:dyDescent="0.25">
      <c r="A50" s="900" t="s">
        <v>56</v>
      </c>
      <c r="B50" s="903">
        <v>2</v>
      </c>
      <c r="C50" s="904">
        <f>main!AY77</f>
        <v>16247.3</v>
      </c>
      <c r="D50" s="904">
        <f>main!AZ77</f>
        <v>16308.9</v>
      </c>
      <c r="E50" s="904">
        <f>main!BA77</f>
        <v>16278.1</v>
      </c>
      <c r="F50" s="904">
        <f>main!BB77</f>
        <v>30.8</v>
      </c>
      <c r="G50" s="904">
        <f>main!BC77</f>
        <v>8996.1999999999989</v>
      </c>
      <c r="H50" s="904">
        <f>main!BD77</f>
        <v>8986.6999999999989</v>
      </c>
      <c r="I50" s="904">
        <f>main!BE77</f>
        <v>9.5</v>
      </c>
      <c r="J50" s="904">
        <f>main!BF77</f>
        <v>-7312.7000000000007</v>
      </c>
      <c r="K50" s="904">
        <f>main!BG77</f>
        <v>55.161292300523023</v>
      </c>
      <c r="L50" s="904">
        <f>main!BH77</f>
        <v>8155.7000000000007</v>
      </c>
      <c r="M50" s="904">
        <f>main!BI77</f>
        <v>840.49999999999818</v>
      </c>
      <c r="N50" s="904">
        <f>main!BJ77</f>
        <v>110.30567578503377</v>
      </c>
    </row>
    <row r="51" spans="1:14" ht="15.75" x14ac:dyDescent="0.25">
      <c r="A51" s="58" t="s">
        <v>224</v>
      </c>
      <c r="B51" s="296">
        <v>21</v>
      </c>
      <c r="C51" s="288">
        <f>main!AY78</f>
        <v>10836.1</v>
      </c>
      <c r="D51" s="288">
        <f>main!AZ78</f>
        <v>10881.5</v>
      </c>
      <c r="E51" s="288">
        <f>main!BA78</f>
        <v>10880.3</v>
      </c>
      <c r="F51" s="288">
        <f>main!BB78</f>
        <v>1.2</v>
      </c>
      <c r="G51" s="288">
        <f>main!BC78</f>
        <v>6700.2</v>
      </c>
      <c r="H51" s="288">
        <f>main!BD78</f>
        <v>6699.8</v>
      </c>
      <c r="I51" s="288">
        <f>main!BE78</f>
        <v>0.4</v>
      </c>
      <c r="J51" s="288">
        <f>main!BF78</f>
        <v>-4181.3</v>
      </c>
      <c r="K51" s="288">
        <f>main!BG78</f>
        <v>61.574231493819788</v>
      </c>
      <c r="L51" s="288">
        <f>main!BH78</f>
        <v>6080.3</v>
      </c>
      <c r="M51" s="288">
        <f>main!BI78</f>
        <v>619.89999999999964</v>
      </c>
      <c r="N51" s="288">
        <f>main!BJ78</f>
        <v>110.19522063056098</v>
      </c>
    </row>
    <row r="52" spans="1:14" ht="15.75" x14ac:dyDescent="0.25">
      <c r="A52" s="58" t="s">
        <v>223</v>
      </c>
      <c r="B52" s="296">
        <v>22</v>
      </c>
      <c r="C52" s="288">
        <f>main!AY79</f>
        <v>3896.2</v>
      </c>
      <c r="D52" s="288">
        <f>main!AZ79</f>
        <v>3776</v>
      </c>
      <c r="E52" s="288">
        <f>main!BA79</f>
        <v>3765.7</v>
      </c>
      <c r="F52" s="288">
        <f>main!BB79</f>
        <v>10.3</v>
      </c>
      <c r="G52" s="288">
        <f>main!BC79</f>
        <v>1505.6</v>
      </c>
      <c r="H52" s="288">
        <f>main!BD79</f>
        <v>1504.3</v>
      </c>
      <c r="I52" s="288">
        <f>main!BE79</f>
        <v>1.3</v>
      </c>
      <c r="J52" s="288">
        <f>main!BF79</f>
        <v>-2270.4</v>
      </c>
      <c r="K52" s="288">
        <f>main!BG79</f>
        <v>39.872881355932201</v>
      </c>
      <c r="L52" s="288">
        <f>main!BH79</f>
        <v>1383.2</v>
      </c>
      <c r="M52" s="288">
        <f>main!BI79</f>
        <v>122.39999999999986</v>
      </c>
      <c r="N52" s="288">
        <f>main!BJ79</f>
        <v>108.84904569115095</v>
      </c>
    </row>
    <row r="53" spans="1:14" ht="15.75" x14ac:dyDescent="0.25">
      <c r="A53" s="58" t="s">
        <v>339</v>
      </c>
      <c r="B53" s="296">
        <v>24</v>
      </c>
      <c r="C53" s="288">
        <f>main!AY80</f>
        <v>95.1</v>
      </c>
      <c r="D53" s="288">
        <f>main!AZ80</f>
        <v>95.899999999999991</v>
      </c>
      <c r="E53" s="288">
        <f>main!BA80</f>
        <v>95.899999999999991</v>
      </c>
      <c r="F53" s="288">
        <f>main!BB80</f>
        <v>0</v>
      </c>
      <c r="G53" s="288">
        <f>main!BC80</f>
        <v>25.4</v>
      </c>
      <c r="H53" s="288">
        <f>main!BD80</f>
        <v>25.4</v>
      </c>
      <c r="I53" s="288">
        <f>main!BE80</f>
        <v>0</v>
      </c>
      <c r="J53" s="288">
        <f>main!BF80</f>
        <v>-70.5</v>
      </c>
      <c r="K53" s="288">
        <f>main!BG80</f>
        <v>26.485922836287802</v>
      </c>
      <c r="L53" s="288">
        <f>main!BH80</f>
        <v>14.099999999999998</v>
      </c>
      <c r="M53" s="288">
        <f>main!BI80</f>
        <v>11.3</v>
      </c>
      <c r="N53" s="288">
        <f>main!BJ80</f>
        <v>180.14184397163123</v>
      </c>
    </row>
    <row r="54" spans="1:14" x14ac:dyDescent="0.25">
      <c r="A54" s="105" t="s">
        <v>340</v>
      </c>
      <c r="B54" s="297">
        <v>241</v>
      </c>
      <c r="C54" s="894">
        <f>main!AY82</f>
        <v>45.6</v>
      </c>
      <c r="D54" s="894">
        <f>main!AZ82</f>
        <v>38.9</v>
      </c>
      <c r="E54" s="894">
        <f>main!BA82</f>
        <v>38.9</v>
      </c>
      <c r="F54" s="894">
        <f>main!BB82</f>
        <v>0</v>
      </c>
      <c r="G54" s="894">
        <f>main!BC82</f>
        <v>8</v>
      </c>
      <c r="H54" s="894">
        <f>main!BD82</f>
        <v>8</v>
      </c>
      <c r="I54" s="894">
        <f>main!BE82</f>
        <v>0</v>
      </c>
      <c r="J54" s="894">
        <f>main!BF82</f>
        <v>-30.9</v>
      </c>
      <c r="K54" s="894">
        <f>main!BG82</f>
        <v>20.565552699228792</v>
      </c>
      <c r="L54" s="894">
        <f>main!BH82</f>
        <v>8.1999999999999993</v>
      </c>
      <c r="M54" s="894">
        <f>main!BI82</f>
        <v>-0.19999999999999929</v>
      </c>
      <c r="N54" s="894">
        <f>main!BJ82</f>
        <v>97.560975609756113</v>
      </c>
    </row>
    <row r="55" spans="1:14" x14ac:dyDescent="0.25">
      <c r="A55" s="105" t="s">
        <v>341</v>
      </c>
      <c r="B55" s="297">
        <v>242</v>
      </c>
      <c r="C55" s="894">
        <f>main!AY83</f>
        <v>43.4</v>
      </c>
      <c r="D55" s="894">
        <f>main!AZ83</f>
        <v>50.9</v>
      </c>
      <c r="E55" s="894">
        <f>main!BA83</f>
        <v>50.9</v>
      </c>
      <c r="F55" s="894">
        <f>main!BB83</f>
        <v>0</v>
      </c>
      <c r="G55" s="894">
        <f>main!BC83</f>
        <v>15</v>
      </c>
      <c r="H55" s="894">
        <f>main!BD83</f>
        <v>15</v>
      </c>
      <c r="I55" s="894">
        <f>main!BE83</f>
        <v>0</v>
      </c>
      <c r="J55" s="894">
        <f>main!BF83</f>
        <v>-35.9</v>
      </c>
      <c r="K55" s="894">
        <f>main!BG83</f>
        <v>29.469548133595286</v>
      </c>
      <c r="L55" s="894">
        <f>main!BH83</f>
        <v>3.2</v>
      </c>
      <c r="M55" s="894">
        <f>main!BI83</f>
        <v>11.8</v>
      </c>
      <c r="N55" s="894" t="str">
        <f>main!BJ83</f>
        <v>&gt;200</v>
      </c>
    </row>
    <row r="56" spans="1:14" ht="17.25" customHeight="1" x14ac:dyDescent="0.25">
      <c r="A56" s="194" t="s">
        <v>342</v>
      </c>
      <c r="B56" s="297">
        <v>243</v>
      </c>
      <c r="C56" s="894">
        <f>main!AY84</f>
        <v>6.1</v>
      </c>
      <c r="D56" s="894">
        <f>main!AZ84</f>
        <v>6.1</v>
      </c>
      <c r="E56" s="894">
        <f>main!BA84</f>
        <v>6.1</v>
      </c>
      <c r="F56" s="894">
        <f>main!BB84</f>
        <v>0</v>
      </c>
      <c r="G56" s="894">
        <f>main!BC84</f>
        <v>2.4</v>
      </c>
      <c r="H56" s="894">
        <f>main!BD84</f>
        <v>2.4</v>
      </c>
      <c r="I56" s="894">
        <f>main!BE84</f>
        <v>0</v>
      </c>
      <c r="J56" s="894">
        <f>main!BF84</f>
        <v>-3.6999999999999997</v>
      </c>
      <c r="K56" s="894">
        <f>main!BG84</f>
        <v>39.344262295081968</v>
      </c>
      <c r="L56" s="894">
        <f>main!BH84</f>
        <v>2.7</v>
      </c>
      <c r="M56" s="894">
        <f>main!BI84</f>
        <v>-0.30000000000000027</v>
      </c>
      <c r="N56" s="894">
        <f>main!BJ84</f>
        <v>88.888888888888886</v>
      </c>
    </row>
    <row r="57" spans="1:14" ht="15.75" x14ac:dyDescent="0.25">
      <c r="A57" s="58" t="s">
        <v>374</v>
      </c>
      <c r="B57" s="296">
        <v>25</v>
      </c>
      <c r="C57" s="288">
        <f>main!AY85</f>
        <v>323</v>
      </c>
      <c r="D57" s="288">
        <f>main!AZ85</f>
        <v>353.6</v>
      </c>
      <c r="E57" s="288">
        <f>main!BA85</f>
        <v>353.6</v>
      </c>
      <c r="F57" s="288">
        <f>main!BB85</f>
        <v>0</v>
      </c>
      <c r="G57" s="288">
        <f>main!BC85</f>
        <v>165.7</v>
      </c>
      <c r="H57" s="288">
        <f>main!BD85</f>
        <v>165.7</v>
      </c>
      <c r="I57" s="288">
        <f>main!BE85</f>
        <v>0</v>
      </c>
      <c r="J57" s="288">
        <f>main!BF85</f>
        <v>-187.90000000000003</v>
      </c>
      <c r="K57" s="288">
        <f>main!BG85</f>
        <v>46.860859728506782</v>
      </c>
      <c r="L57" s="288">
        <f>main!BH85</f>
        <v>207.6</v>
      </c>
      <c r="M57" s="288">
        <f>main!BI85</f>
        <v>-41.900000000000006</v>
      </c>
      <c r="N57" s="288">
        <f>main!BJ85</f>
        <v>79.816955684007709</v>
      </c>
    </row>
    <row r="58" spans="1:14" ht="15.75" x14ac:dyDescent="0.25">
      <c r="A58" s="58" t="s">
        <v>288</v>
      </c>
      <c r="B58" s="296">
        <v>26</v>
      </c>
      <c r="C58" s="288">
        <f>main!AY86</f>
        <v>21.4</v>
      </c>
      <c r="D58" s="288">
        <f>main!AZ86</f>
        <v>25</v>
      </c>
      <c r="E58" s="288"/>
      <c r="F58" s="288"/>
      <c r="G58" s="288">
        <f>main!BC86</f>
        <v>7.7</v>
      </c>
      <c r="H58" s="288">
        <f>main!BD86</f>
        <v>7.7</v>
      </c>
      <c r="I58" s="288">
        <f>main!BE86</f>
        <v>0</v>
      </c>
      <c r="J58" s="288">
        <f>main!BF86</f>
        <v>-17.3</v>
      </c>
      <c r="K58" s="288">
        <f>main!BG86</f>
        <v>30.8</v>
      </c>
      <c r="L58" s="288">
        <f>main!BH86</f>
        <v>0</v>
      </c>
      <c r="M58" s="288">
        <f>main!BI86</f>
        <v>7.7</v>
      </c>
      <c r="N58" s="288" t="str">
        <f>main!BJ86</f>
        <v xml:space="preserve"> </v>
      </c>
    </row>
    <row r="59" spans="1:14" ht="15.75" x14ac:dyDescent="0.25">
      <c r="A59" s="58" t="s">
        <v>221</v>
      </c>
      <c r="B59" s="296">
        <v>27</v>
      </c>
      <c r="C59" s="288">
        <f>main!AY87</f>
        <v>696.5</v>
      </c>
      <c r="D59" s="288">
        <f>main!AZ87</f>
        <v>804.5</v>
      </c>
      <c r="E59" s="288">
        <f>main!BA87</f>
        <v>804.5</v>
      </c>
      <c r="F59" s="288">
        <f>main!BB87</f>
        <v>0</v>
      </c>
      <c r="G59" s="288">
        <f>main!BC87</f>
        <v>475.4</v>
      </c>
      <c r="H59" s="288">
        <f>main!BD87</f>
        <v>475.4</v>
      </c>
      <c r="I59" s="288">
        <f>main!BE87</f>
        <v>0</v>
      </c>
      <c r="J59" s="288">
        <f>main!BF87</f>
        <v>-329.1</v>
      </c>
      <c r="K59" s="288">
        <f>main!BG87</f>
        <v>59.092604101926661</v>
      </c>
      <c r="L59" s="288">
        <f>main!BH87</f>
        <v>382.8</v>
      </c>
      <c r="M59" s="288">
        <f>main!BI87</f>
        <v>92.599999999999966</v>
      </c>
      <c r="N59" s="288">
        <f>main!BJ87</f>
        <v>124.19017763845348</v>
      </c>
    </row>
    <row r="60" spans="1:14" ht="15.75" x14ac:dyDescent="0.25">
      <c r="A60" s="58" t="s">
        <v>220</v>
      </c>
      <c r="B60" s="296">
        <v>28</v>
      </c>
      <c r="C60" s="288">
        <f>main!AY88</f>
        <v>377.2</v>
      </c>
      <c r="D60" s="288">
        <f>main!AZ88</f>
        <v>358.8</v>
      </c>
      <c r="E60" s="288">
        <f>main!BA88</f>
        <v>339.5</v>
      </c>
      <c r="F60" s="288">
        <f>main!BB88</f>
        <v>19.3</v>
      </c>
      <c r="G60" s="288">
        <f>main!BC88</f>
        <v>110.3</v>
      </c>
      <c r="H60" s="288">
        <f>main!BD88</f>
        <v>102.5</v>
      </c>
      <c r="I60" s="288">
        <f>main!BE88</f>
        <v>7.8</v>
      </c>
      <c r="J60" s="288">
        <f>main!BF88</f>
        <v>-248.5</v>
      </c>
      <c r="K60" s="288">
        <f>main!BG88</f>
        <v>30.741360089186177</v>
      </c>
      <c r="L60" s="288">
        <f>main!BH88</f>
        <v>86.2</v>
      </c>
      <c r="M60" s="288">
        <f>main!BI88</f>
        <v>24.099999999999994</v>
      </c>
      <c r="N60" s="288">
        <f>main!BJ88</f>
        <v>127.95823665893271</v>
      </c>
    </row>
    <row r="61" spans="1:14" ht="15.75" x14ac:dyDescent="0.25">
      <c r="A61" s="218" t="s">
        <v>219</v>
      </c>
      <c r="B61" s="305">
        <v>29</v>
      </c>
      <c r="C61" s="288">
        <f>main!AY89</f>
        <v>1.8</v>
      </c>
      <c r="D61" s="288">
        <f>main!AZ89</f>
        <v>13.6</v>
      </c>
      <c r="E61" s="288">
        <f>main!BA89</f>
        <v>13.6</v>
      </c>
      <c r="F61" s="288">
        <f>main!BB89</f>
        <v>0</v>
      </c>
      <c r="G61" s="288">
        <f>main!BC89</f>
        <v>5.9</v>
      </c>
      <c r="H61" s="288">
        <f>main!BD89</f>
        <v>5.9</v>
      </c>
      <c r="I61" s="288">
        <f>main!BE89</f>
        <v>0</v>
      </c>
      <c r="J61" s="288">
        <f>main!BF89</f>
        <v>-7.6999999999999993</v>
      </c>
      <c r="K61" s="288">
        <f>main!BG89</f>
        <v>43.382352941176471</v>
      </c>
      <c r="L61" s="288">
        <f>main!BH89</f>
        <v>1.5</v>
      </c>
      <c r="M61" s="288">
        <f>main!BI89</f>
        <v>4.4000000000000004</v>
      </c>
      <c r="N61" s="288" t="str">
        <f>main!BJ89</f>
        <v>&gt;200</v>
      </c>
    </row>
    <row r="62" spans="1:14" ht="25.9" customHeight="1" x14ac:dyDescent="0.25">
      <c r="A62" s="309" t="s">
        <v>235</v>
      </c>
      <c r="B62" s="192">
        <v>291</v>
      </c>
      <c r="C62" s="894">
        <f>main!AY90</f>
        <v>1.8</v>
      </c>
      <c r="D62" s="894">
        <f>main!AZ90</f>
        <v>13.6</v>
      </c>
      <c r="E62" s="894">
        <f>main!BA90</f>
        <v>13.6</v>
      </c>
      <c r="F62" s="894">
        <f>main!BB90</f>
        <v>0</v>
      </c>
      <c r="G62" s="894">
        <f>main!BC90</f>
        <v>5.9</v>
      </c>
      <c r="H62" s="894">
        <f>main!BD90</f>
        <v>5.9</v>
      </c>
      <c r="I62" s="894">
        <f>main!BE90</f>
        <v>0</v>
      </c>
      <c r="J62" s="894">
        <f>main!BF90</f>
        <v>-7.6999999999999993</v>
      </c>
      <c r="K62" s="894">
        <f>main!BG90</f>
        <v>43.382352941176471</v>
      </c>
      <c r="L62" s="894">
        <f>main!BH90</f>
        <v>1.5</v>
      </c>
      <c r="M62" s="894">
        <f>main!BI90</f>
        <v>4.4000000000000004</v>
      </c>
      <c r="N62" s="894" t="str">
        <f>main!BJ90</f>
        <v>&gt;200</v>
      </c>
    </row>
    <row r="63" spans="1:14" ht="16.5" x14ac:dyDescent="0.25">
      <c r="A63" s="901" t="s">
        <v>210</v>
      </c>
      <c r="B63" s="903">
        <v>3</v>
      </c>
      <c r="C63" s="904">
        <f>main!AY94</f>
        <v>4115.9000000000005</v>
      </c>
      <c r="D63" s="904">
        <f>main!AZ94</f>
        <v>5949.5000000000009</v>
      </c>
      <c r="E63" s="904">
        <f>main!BA94</f>
        <v>5549.0000000000009</v>
      </c>
      <c r="F63" s="904">
        <f>main!BB94</f>
        <v>400.5</v>
      </c>
      <c r="G63" s="904">
        <f>main!BC94</f>
        <v>1530.5</v>
      </c>
      <c r="H63" s="904">
        <f>main!BD94</f>
        <v>1486.2</v>
      </c>
      <c r="I63" s="904">
        <f>main!BE94</f>
        <v>44.3</v>
      </c>
      <c r="J63" s="904">
        <f>main!BF94</f>
        <v>-4419.0000000000009</v>
      </c>
      <c r="K63" s="904">
        <f>main!BG94</f>
        <v>25.724850827800651</v>
      </c>
      <c r="L63" s="904">
        <f>main!BH94</f>
        <v>1206.5999999999999</v>
      </c>
      <c r="M63" s="904">
        <f>main!BI94</f>
        <v>323.90000000000009</v>
      </c>
      <c r="N63" s="904">
        <f>main!BJ94</f>
        <v>126.84402453174211</v>
      </c>
    </row>
    <row r="64" spans="1:14" ht="15.75" x14ac:dyDescent="0.25">
      <c r="A64" s="58" t="s">
        <v>211</v>
      </c>
      <c r="B64" s="296">
        <v>31</v>
      </c>
      <c r="C64" s="288">
        <f>main!AY95</f>
        <v>2852</v>
      </c>
      <c r="D64" s="288">
        <f>main!AZ95</f>
        <v>4668.8</v>
      </c>
      <c r="E64" s="288">
        <f>main!BA95</f>
        <v>4271</v>
      </c>
      <c r="F64" s="288">
        <f>main!BB95</f>
        <v>397.8</v>
      </c>
      <c r="G64" s="288">
        <f>main!BC95</f>
        <v>1039.2</v>
      </c>
      <c r="H64" s="288">
        <f>main!BD95</f>
        <v>995.30000000000007</v>
      </c>
      <c r="I64" s="288">
        <f>main!BE95</f>
        <v>43.9</v>
      </c>
      <c r="J64" s="288">
        <f>main!BF95</f>
        <v>-3629.6000000000004</v>
      </c>
      <c r="K64" s="288">
        <f>main!BG95</f>
        <v>22.258396161754625</v>
      </c>
      <c r="L64" s="288">
        <f>main!BH95</f>
        <v>802.4</v>
      </c>
      <c r="M64" s="288">
        <f>main!BI95</f>
        <v>236.80000000000007</v>
      </c>
      <c r="N64" s="288">
        <f>main!BJ95</f>
        <v>129.51146560319046</v>
      </c>
    </row>
    <row r="65" spans="1:14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25">
      <c r="A66" s="195" t="s">
        <v>231</v>
      </c>
      <c r="B66" s="297">
        <v>319</v>
      </c>
      <c r="C66" s="894">
        <f>main!AY97</f>
        <v>251.2</v>
      </c>
      <c r="D66" s="894">
        <f>main!AZ97</f>
        <v>963.1</v>
      </c>
      <c r="E66" s="894">
        <f>main!BA97</f>
        <v>945.80000000000007</v>
      </c>
      <c r="F66" s="894">
        <f>main!BB97</f>
        <v>17.3</v>
      </c>
      <c r="G66" s="894">
        <f>main!BC97</f>
        <v>195.6</v>
      </c>
      <c r="H66" s="894">
        <f>main!BD97</f>
        <v>187.1</v>
      </c>
      <c r="I66" s="894">
        <f>main!BE97</f>
        <v>8.5</v>
      </c>
      <c r="J66" s="894">
        <f>main!BF97</f>
        <v>-767.5</v>
      </c>
      <c r="K66" s="894">
        <f>main!BG97</f>
        <v>20.309417505970302</v>
      </c>
      <c r="L66" s="894">
        <f>main!BH97</f>
        <v>154.19999999999999</v>
      </c>
      <c r="M66" s="894">
        <f>main!BI97</f>
        <v>41.400000000000006</v>
      </c>
      <c r="N66" s="894">
        <f>main!BJ97</f>
        <v>126.84824902723737</v>
      </c>
    </row>
    <row r="67" spans="1:14" ht="15.75" x14ac:dyDescent="0.25">
      <c r="A67" s="616" t="s">
        <v>365</v>
      </c>
      <c r="B67" s="296" t="s">
        <v>361</v>
      </c>
      <c r="C67" s="288">
        <f>main!AY98</f>
        <v>1532.3</v>
      </c>
      <c r="D67" s="288">
        <f>main!AZ98</f>
        <v>1581.8</v>
      </c>
      <c r="E67" s="288">
        <f>main!BA98</f>
        <v>1579.1</v>
      </c>
      <c r="F67" s="288">
        <f>main!BB98</f>
        <v>2.7</v>
      </c>
      <c r="G67" s="288">
        <f>main!BC98</f>
        <v>597.70000000000005</v>
      </c>
      <c r="H67" s="288">
        <f>main!BD98</f>
        <v>597.30000000000007</v>
      </c>
      <c r="I67" s="288">
        <f>main!BE98</f>
        <v>0.4</v>
      </c>
      <c r="J67" s="288">
        <f>main!BF98</f>
        <v>-984.09999999999991</v>
      </c>
      <c r="K67" s="288">
        <f>main!BG98</f>
        <v>37.786066506511574</v>
      </c>
      <c r="L67" s="288">
        <f>main!BH98</f>
        <v>432.4</v>
      </c>
      <c r="M67" s="288">
        <f>main!BI98</f>
        <v>165.30000000000007</v>
      </c>
      <c r="N67" s="288">
        <f>main!BJ98</f>
        <v>138.22849213691029</v>
      </c>
    </row>
    <row r="68" spans="1:14" ht="31.5" x14ac:dyDescent="0.25">
      <c r="A68" s="616" t="s">
        <v>276</v>
      </c>
      <c r="B68" s="907" t="s">
        <v>367</v>
      </c>
      <c r="C68" s="288">
        <f>main!AY101</f>
        <v>-268.39999999999998</v>
      </c>
      <c r="D68" s="288">
        <f>main!AZ101</f>
        <v>-301.09999999999997</v>
      </c>
      <c r="E68" s="288">
        <f>main!BA101</f>
        <v>-301.09999999999997</v>
      </c>
      <c r="F68" s="288">
        <f>main!BB101</f>
        <v>0</v>
      </c>
      <c r="G68" s="288">
        <f>main!BC101</f>
        <v>-106.4</v>
      </c>
      <c r="H68" s="288">
        <f>main!BD101</f>
        <v>-106.4</v>
      </c>
      <c r="I68" s="288">
        <f>main!BE101</f>
        <v>0</v>
      </c>
      <c r="J68" s="288">
        <f>main!BF101</f>
        <v>194.69999999999996</v>
      </c>
      <c r="K68" s="288">
        <f>main!BG101</f>
        <v>35.337097309863843</v>
      </c>
      <c r="L68" s="288">
        <f>main!BH101</f>
        <v>-28.2</v>
      </c>
      <c r="M68" s="288">
        <f>main!BI101</f>
        <v>-78.2</v>
      </c>
      <c r="N68" s="288" t="str">
        <f>main!BJ101</f>
        <v>&gt;200</v>
      </c>
    </row>
    <row r="69" spans="1:14" ht="17.25" x14ac:dyDescent="0.25">
      <c r="A69" s="261" t="s">
        <v>245</v>
      </c>
      <c r="B69" s="262" t="s">
        <v>228</v>
      </c>
      <c r="C69" s="273">
        <f>main!AY129</f>
        <v>-1533.8000000000029</v>
      </c>
      <c r="D69" s="273">
        <f>main!AZ129</f>
        <v>-2461.1000000000022</v>
      </c>
      <c r="E69" s="273">
        <f>main!BA129</f>
        <v>-2103.0000000000023</v>
      </c>
      <c r="F69" s="273">
        <f>main!BB129</f>
        <v>-358.1</v>
      </c>
      <c r="G69" s="273">
        <f>main!BC129</f>
        <v>1137.2000000000007</v>
      </c>
      <c r="H69" s="273">
        <f>main!BD129</f>
        <v>1115.8000000000006</v>
      </c>
      <c r="I69" s="273">
        <f>main!BE129</f>
        <v>21.399999999999991</v>
      </c>
      <c r="J69" s="273">
        <f>main!BF129</f>
        <v>3598.3000000000029</v>
      </c>
      <c r="K69" s="273">
        <f>main!BG129</f>
        <v>146.20698061842265</v>
      </c>
      <c r="L69" s="273">
        <f>main!BH129</f>
        <v>859.19999999999891</v>
      </c>
      <c r="M69" s="273">
        <f>main!BI129</f>
        <v>278.00000000000182</v>
      </c>
      <c r="N69" s="273">
        <f>main!BJ129</f>
        <v>132.35567970204866</v>
      </c>
    </row>
    <row r="70" spans="1:14" ht="17.25" x14ac:dyDescent="0.25">
      <c r="A70" s="264" t="s">
        <v>203</v>
      </c>
      <c r="B70" s="306" t="s">
        <v>286</v>
      </c>
      <c r="C70" s="274">
        <f>main!AY130</f>
        <v>1533.8000000000029</v>
      </c>
      <c r="D70" s="274">
        <f>main!AZ130</f>
        <v>2461.1000000000022</v>
      </c>
      <c r="E70" s="274">
        <f>main!BA130</f>
        <v>2103.0000000000023</v>
      </c>
      <c r="F70" s="274">
        <f>main!BB130</f>
        <v>358.1</v>
      </c>
      <c r="G70" s="274">
        <f>main!BC130</f>
        <v>-1137.2000000000007</v>
      </c>
      <c r="H70" s="274">
        <f>main!BD130</f>
        <v>-1115.8000000000006</v>
      </c>
      <c r="I70" s="274">
        <f>main!BE130</f>
        <v>-21.399999999999991</v>
      </c>
      <c r="J70" s="274">
        <f>main!BF130</f>
        <v>-3598.3000000000029</v>
      </c>
      <c r="K70" s="274">
        <f>main!BG130</f>
        <v>46.206980618422641</v>
      </c>
      <c r="L70" s="274">
        <f>main!BH130</f>
        <v>-859.19999999999891</v>
      </c>
      <c r="M70" s="274">
        <f>main!BI130</f>
        <v>-278.00000000000182</v>
      </c>
      <c r="N70" s="274">
        <f>main!BJ130</f>
        <v>132.35567970204866</v>
      </c>
    </row>
    <row r="71" spans="1:14" ht="17.25" x14ac:dyDescent="0.25">
      <c r="A71" s="265" t="s">
        <v>79</v>
      </c>
      <c r="B71" s="262" t="s">
        <v>80</v>
      </c>
      <c r="C71" s="275">
        <f>main!AY131</f>
        <v>20.6</v>
      </c>
      <c r="D71" s="275">
        <f>main!AZ131</f>
        <v>-24</v>
      </c>
      <c r="E71" s="275">
        <f>main!BA131</f>
        <v>-24</v>
      </c>
      <c r="F71" s="275">
        <f>main!BB131</f>
        <v>0</v>
      </c>
      <c r="G71" s="275">
        <f>main!BC131</f>
        <v>-43.500000000000007</v>
      </c>
      <c r="H71" s="275">
        <f>main!BD131</f>
        <v>-44.400000000000006</v>
      </c>
      <c r="I71" s="275">
        <f>main!BE131</f>
        <v>0.90000000000000036</v>
      </c>
      <c r="J71" s="275">
        <f>main!BF131</f>
        <v>-19.500000000000007</v>
      </c>
      <c r="K71" s="275">
        <f>main!BG131</f>
        <v>181.25000000000003</v>
      </c>
      <c r="L71" s="275">
        <f>main!BH131</f>
        <v>5.3999999999999986</v>
      </c>
      <c r="M71" s="275">
        <f>main!BI131</f>
        <v>-48.900000000000006</v>
      </c>
      <c r="N71" s="275" t="str">
        <f>main!BJ131</f>
        <v>&lt;0</v>
      </c>
    </row>
    <row r="72" spans="1:14" x14ac:dyDescent="0.25">
      <c r="A72" s="122" t="s">
        <v>82</v>
      </c>
      <c r="B72" s="113" t="s">
        <v>81</v>
      </c>
      <c r="C72" s="252">
        <f>main!AY132</f>
        <v>1.8</v>
      </c>
      <c r="D72" s="252">
        <f>main!AZ132</f>
        <v>-42.9</v>
      </c>
      <c r="E72" s="252">
        <f>main!BA132</f>
        <v>-42.9</v>
      </c>
      <c r="F72" s="252">
        <f>main!BB132</f>
        <v>0</v>
      </c>
      <c r="G72" s="252">
        <f>main!BC132</f>
        <v>-46.300000000000004</v>
      </c>
      <c r="H72" s="252">
        <f>main!BD132</f>
        <v>-46.300000000000004</v>
      </c>
      <c r="I72" s="252">
        <f>main!BE132</f>
        <v>0</v>
      </c>
      <c r="J72" s="252">
        <f>main!BF132</f>
        <v>-3.4000000000000057</v>
      </c>
      <c r="K72" s="252">
        <f>main!BG132</f>
        <v>107.92540792540794</v>
      </c>
      <c r="L72" s="22">
        <f>main!BH132</f>
        <v>3.0999999999999996</v>
      </c>
      <c r="M72" s="22">
        <f>main!BI132</f>
        <v>-49.400000000000006</v>
      </c>
      <c r="N72" s="22" t="str">
        <f>main!BJ132</f>
        <v>&lt;0</v>
      </c>
    </row>
    <row r="73" spans="1:14" ht="30" x14ac:dyDescent="0.25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30" x14ac:dyDescent="0.25">
      <c r="A75" s="106" t="s">
        <v>89</v>
      </c>
      <c r="B75" s="114" t="s">
        <v>85</v>
      </c>
      <c r="C75" s="253">
        <f>main!AY135</f>
        <v>1.8</v>
      </c>
      <c r="D75" s="253">
        <f>main!AZ135</f>
        <v>-43</v>
      </c>
      <c r="E75" s="253">
        <f>main!BA135</f>
        <v>-43</v>
      </c>
      <c r="F75" s="253">
        <f>main!BB135</f>
        <v>0</v>
      </c>
      <c r="G75" s="253">
        <f>main!BC135</f>
        <v>-50.7</v>
      </c>
      <c r="H75" s="253">
        <f>main!BD135</f>
        <v>-50.7</v>
      </c>
      <c r="I75" s="253">
        <f>main!BE135</f>
        <v>0</v>
      </c>
      <c r="J75" s="253">
        <f>main!BF135</f>
        <v>-7.7000000000000028</v>
      </c>
      <c r="K75" s="253">
        <f>main!BG135</f>
        <v>117.90697674418604</v>
      </c>
      <c r="L75" s="23">
        <f>main!BH135</f>
        <v>0.8</v>
      </c>
      <c r="M75" s="23">
        <f>main!BI135</f>
        <v>-51.5</v>
      </c>
      <c r="N75" s="23" t="str">
        <f>main!BJ135</f>
        <v>&lt;0</v>
      </c>
    </row>
    <row r="76" spans="1:14" x14ac:dyDescent="0.25">
      <c r="A76" s="106" t="s">
        <v>90</v>
      </c>
      <c r="B76" s="114" t="s">
        <v>91</v>
      </c>
      <c r="C76" s="114"/>
      <c r="D76" s="253">
        <f>main!AZ136</f>
        <v>0.1</v>
      </c>
      <c r="E76" s="253">
        <f>main!BA136</f>
        <v>0.1</v>
      </c>
      <c r="F76" s="253">
        <f>main!BB136</f>
        <v>0</v>
      </c>
      <c r="G76" s="253">
        <f>main!BC136</f>
        <v>4.4000000000000004</v>
      </c>
      <c r="H76" s="253">
        <f>main!BD136</f>
        <v>4.4000000000000004</v>
      </c>
      <c r="I76" s="253">
        <f>main!BE136</f>
        <v>0</v>
      </c>
      <c r="J76" s="253">
        <f>main!BF136</f>
        <v>4.3000000000000007</v>
      </c>
      <c r="K76" s="253" t="str">
        <f>main!BG136</f>
        <v>&gt;200</v>
      </c>
      <c r="L76" s="23">
        <f>main!BH136</f>
        <v>2.2999999999999998</v>
      </c>
      <c r="M76" s="23">
        <f>main!BI136</f>
        <v>2.1000000000000005</v>
      </c>
      <c r="N76" s="23">
        <f>main!BJ136</f>
        <v>191.304347826087</v>
      </c>
    </row>
    <row r="77" spans="1:14" x14ac:dyDescent="0.25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0.90000000000000036</v>
      </c>
      <c r="H77" s="254">
        <f>main!BD137</f>
        <v>0</v>
      </c>
      <c r="I77" s="254">
        <f>main!BE137</f>
        <v>0.90000000000000036</v>
      </c>
      <c r="J77" s="254">
        <f>main!BF137</f>
        <v>0.90000000000000036</v>
      </c>
      <c r="K77" s="252" t="str">
        <f>main!BG137</f>
        <v xml:space="preserve"> </v>
      </c>
      <c r="L77" s="22">
        <f>main!BH137</f>
        <v>0.79999999999999893</v>
      </c>
      <c r="M77" s="22">
        <f>main!BI137</f>
        <v>0.10000000000000142</v>
      </c>
      <c r="N77" s="22">
        <f>main!BJ137</f>
        <v>112.5000000000002</v>
      </c>
    </row>
    <row r="78" spans="1:14" x14ac:dyDescent="0.25">
      <c r="A78" s="106" t="s">
        <v>93</v>
      </c>
      <c r="B78" s="114" t="s">
        <v>268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14.6</v>
      </c>
      <c r="H78" s="248">
        <f>main!BD138</f>
        <v>9.9999999999999645E-2</v>
      </c>
      <c r="I78" s="248">
        <f>main!BE138</f>
        <v>14.5</v>
      </c>
      <c r="J78" s="248">
        <f>main!BF138</f>
        <v>14.6</v>
      </c>
      <c r="K78" s="253" t="str">
        <f>main!BG138</f>
        <v xml:space="preserve"> </v>
      </c>
      <c r="L78" s="23">
        <f>main!BH138</f>
        <v>13.6</v>
      </c>
      <c r="M78" s="23">
        <f>main!BI138</f>
        <v>1</v>
      </c>
      <c r="N78" s="23">
        <f>main!BJ138</f>
        <v>107.35294117647058</v>
      </c>
    </row>
    <row r="79" spans="1:14" x14ac:dyDescent="0.25">
      <c r="A79" s="106" t="s">
        <v>96</v>
      </c>
      <c r="B79" s="114" t="s">
        <v>269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-13.7</v>
      </c>
      <c r="H79" s="248">
        <f>main!BD139</f>
        <v>-9.9999999999999645E-2</v>
      </c>
      <c r="I79" s="248">
        <f>main!BE139</f>
        <v>-13.6</v>
      </c>
      <c r="J79" s="248">
        <f>main!BF139</f>
        <v>-13.7</v>
      </c>
      <c r="K79" s="253" t="str">
        <f>main!BG139</f>
        <v xml:space="preserve"> </v>
      </c>
      <c r="L79" s="23">
        <f>main!BH139</f>
        <v>-12.8</v>
      </c>
      <c r="M79" s="23">
        <f>main!BI139</f>
        <v>-0.89999999999999858</v>
      </c>
      <c r="N79" s="23">
        <f>main!BJ139</f>
        <v>107.03124999999997</v>
      </c>
    </row>
    <row r="80" spans="1:14" ht="15.75" x14ac:dyDescent="0.25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75" x14ac:dyDescent="0.25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75" x14ac:dyDescent="0.25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75" x14ac:dyDescent="0.25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75" x14ac:dyDescent="0.25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75" x14ac:dyDescent="0.25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30" x14ac:dyDescent="0.25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30" x14ac:dyDescent="0.25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5" x14ac:dyDescent="0.25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-0.5</v>
      </c>
      <c r="H88" s="256">
        <f>main!BD150</f>
        <v>-0.5</v>
      </c>
      <c r="I88" s="256">
        <f>main!BE150</f>
        <v>0</v>
      </c>
      <c r="J88" s="256">
        <f>main!BF150</f>
        <v>-0.5</v>
      </c>
      <c r="K88" s="256" t="str">
        <f>main!BG150</f>
        <v xml:space="preserve"> </v>
      </c>
      <c r="L88" s="24">
        <f>main!BH150</f>
        <v>-0.8</v>
      </c>
      <c r="M88" s="24">
        <f>main!BI150</f>
        <v>0.30000000000000004</v>
      </c>
      <c r="N88" s="97">
        <f>main!BJ150</f>
        <v>62.5</v>
      </c>
    </row>
    <row r="89" spans="1:14" ht="15.75" x14ac:dyDescent="0.25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-0.5</v>
      </c>
      <c r="H89" s="253">
        <f>main!BD151</f>
        <v>-0.5</v>
      </c>
      <c r="I89" s="253">
        <f>main!BE151</f>
        <v>0</v>
      </c>
      <c r="J89" s="253">
        <f>main!BF151</f>
        <v>-0.5</v>
      </c>
      <c r="K89" s="253" t="str">
        <f>main!BG151</f>
        <v xml:space="preserve"> </v>
      </c>
      <c r="L89" s="24">
        <f>main!BH151</f>
        <v>-0.8</v>
      </c>
      <c r="M89" s="24">
        <f>main!BI151</f>
        <v>0.30000000000000004</v>
      </c>
      <c r="N89" s="97">
        <f>main!BJ151</f>
        <v>62.5</v>
      </c>
    </row>
    <row r="90" spans="1:14" ht="15.75" x14ac:dyDescent="0.25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75" hidden="1" x14ac:dyDescent="0.25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30" hidden="1" x14ac:dyDescent="0.25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30" hidden="1" x14ac:dyDescent="0.25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30" hidden="1" x14ac:dyDescent="0.25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5" x14ac:dyDescent="0.25">
      <c r="A95" s="125" t="s">
        <v>130</v>
      </c>
      <c r="B95" s="113" t="s">
        <v>128</v>
      </c>
      <c r="C95" s="256">
        <f>main!AY157</f>
        <v>18.8</v>
      </c>
      <c r="D95" s="256">
        <f>main!AZ157</f>
        <v>18.899999999999999</v>
      </c>
      <c r="E95" s="256">
        <f>main!BA157</f>
        <v>18.899999999999999</v>
      </c>
      <c r="F95" s="256">
        <f>main!BB157</f>
        <v>0</v>
      </c>
      <c r="G95" s="256">
        <f>main!BC157</f>
        <v>2.4</v>
      </c>
      <c r="H95" s="256">
        <f>main!BD157</f>
        <v>2.4</v>
      </c>
      <c r="I95" s="256">
        <f>main!BE157</f>
        <v>0</v>
      </c>
      <c r="J95" s="256">
        <f>main!BF157</f>
        <v>-16.5</v>
      </c>
      <c r="K95" s="256">
        <f>main!BG157</f>
        <v>12.698412698412698</v>
      </c>
      <c r="L95" s="99">
        <f>main!BH157</f>
        <v>2.2999999999999998</v>
      </c>
      <c r="M95" s="99">
        <f>main!BI157</f>
        <v>0.10000000000000009</v>
      </c>
      <c r="N95" s="25">
        <f>main!BJ157</f>
        <v>104.34782608695652</v>
      </c>
    </row>
    <row r="96" spans="1:14" ht="15.75" x14ac:dyDescent="0.25">
      <c r="A96" s="106" t="s">
        <v>127</v>
      </c>
      <c r="B96" s="114" t="s">
        <v>129</v>
      </c>
      <c r="C96" s="253">
        <f>main!AY158</f>
        <v>18.8</v>
      </c>
      <c r="D96" s="253">
        <f>main!AZ158</f>
        <v>18.899999999999999</v>
      </c>
      <c r="E96" s="253">
        <f>main!BA158</f>
        <v>18.899999999999999</v>
      </c>
      <c r="F96" s="253">
        <f>main!BB158</f>
        <v>0</v>
      </c>
      <c r="G96" s="253">
        <f>main!BC158</f>
        <v>2.4</v>
      </c>
      <c r="H96" s="253">
        <f>main!BD158</f>
        <v>2.4</v>
      </c>
      <c r="I96" s="253">
        <f>main!BE158</f>
        <v>0</v>
      </c>
      <c r="J96" s="253">
        <f>main!BF158</f>
        <v>-16.5</v>
      </c>
      <c r="K96" s="253">
        <f>main!BG158</f>
        <v>12.698412698412698</v>
      </c>
      <c r="L96" s="24">
        <f>main!BH158</f>
        <v>2.2999999999999998</v>
      </c>
      <c r="M96" s="24">
        <f>main!BI158</f>
        <v>0.10000000000000009</v>
      </c>
      <c r="N96" s="97">
        <f>main!BJ158</f>
        <v>104.34782608695652</v>
      </c>
    </row>
    <row r="97" spans="1:14" ht="15.75" x14ac:dyDescent="0.25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75" x14ac:dyDescent="0.25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75" x14ac:dyDescent="0.25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75" x14ac:dyDescent="0.25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30" x14ac:dyDescent="0.25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75" x14ac:dyDescent="0.25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75" x14ac:dyDescent="0.25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75" x14ac:dyDescent="0.25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7.25" x14ac:dyDescent="0.25">
      <c r="A105" s="261" t="s">
        <v>147</v>
      </c>
      <c r="B105" s="262" t="s">
        <v>92</v>
      </c>
      <c r="C105" s="273">
        <f>main!AY167</f>
        <v>1325</v>
      </c>
      <c r="D105" s="273">
        <f>main!AZ167</f>
        <v>1358.9</v>
      </c>
      <c r="E105" s="273">
        <f>main!BA167</f>
        <v>1014.7</v>
      </c>
      <c r="F105" s="273">
        <f>main!BB167</f>
        <v>344.2</v>
      </c>
      <c r="G105" s="273">
        <f>main!BC167</f>
        <v>35.900000000000006</v>
      </c>
      <c r="H105" s="273">
        <f>main!BD167</f>
        <v>19.400000000000002</v>
      </c>
      <c r="I105" s="273">
        <f>main!BE167</f>
        <v>16.5</v>
      </c>
      <c r="J105" s="273">
        <f>main!BF167</f>
        <v>-1323</v>
      </c>
      <c r="K105" s="273">
        <f>main!BG167</f>
        <v>2.641842666862904</v>
      </c>
      <c r="L105" s="273">
        <f>main!BH167</f>
        <v>52.4</v>
      </c>
      <c r="M105" s="273">
        <f>main!BI167</f>
        <v>-16.499999999999993</v>
      </c>
      <c r="N105" s="730">
        <f>main!BJ167</f>
        <v>68.51145038167941</v>
      </c>
    </row>
    <row r="106" spans="1:14" ht="15.75" x14ac:dyDescent="0.25">
      <c r="A106" s="122" t="s">
        <v>149</v>
      </c>
      <c r="B106" s="112" t="s">
        <v>150</v>
      </c>
      <c r="C106" s="252">
        <f>main!AY168</f>
        <v>0</v>
      </c>
      <c r="D106" s="252">
        <f>main!AZ168</f>
        <v>0</v>
      </c>
      <c r="E106" s="252">
        <f>main!BA168</f>
        <v>0</v>
      </c>
      <c r="F106" s="252">
        <f>main!BB168</f>
        <v>0</v>
      </c>
      <c r="G106" s="252">
        <f>main!BC168</f>
        <v>0</v>
      </c>
      <c r="H106" s="252">
        <f>main!BD168</f>
        <v>0</v>
      </c>
      <c r="I106" s="252">
        <f>main!BE168</f>
        <v>0</v>
      </c>
      <c r="J106" s="252">
        <f>main!BF168</f>
        <v>0</v>
      </c>
      <c r="K106" s="252" t="str">
        <f>main!BG168</f>
        <v xml:space="preserve"> </v>
      </c>
      <c r="L106" s="22">
        <f>main!BH168</f>
        <v>-1.3</v>
      </c>
      <c r="M106" s="22">
        <f>main!BI168</f>
        <v>1.3</v>
      </c>
      <c r="N106" s="97">
        <f>main!BJ168</f>
        <v>0</v>
      </c>
    </row>
    <row r="107" spans="1:14" x14ac:dyDescent="0.25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25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-1.3</v>
      </c>
      <c r="M108" s="23">
        <f>main!BI170</f>
        <v>1.3</v>
      </c>
      <c r="N108" s="97">
        <f>main!BJ170</f>
        <v>0</v>
      </c>
    </row>
    <row r="109" spans="1:14" x14ac:dyDescent="0.25">
      <c r="A109" s="106" t="s">
        <v>153</v>
      </c>
      <c r="B109" s="114" t="s">
        <v>154</v>
      </c>
      <c r="C109" s="253">
        <f>main!AY171</f>
        <v>0</v>
      </c>
      <c r="D109" s="253">
        <f>main!AZ171</f>
        <v>0</v>
      </c>
      <c r="E109" s="253">
        <f>main!BA171</f>
        <v>0</v>
      </c>
      <c r="F109" s="253">
        <f>main!BB171</f>
        <v>0</v>
      </c>
      <c r="G109" s="253">
        <f>main!BC171</f>
        <v>0</v>
      </c>
      <c r="H109" s="253">
        <f>main!BD171</f>
        <v>0</v>
      </c>
      <c r="I109" s="253">
        <f>main!BE171</f>
        <v>0</v>
      </c>
      <c r="J109" s="253">
        <f>main!BF171</f>
        <v>0</v>
      </c>
      <c r="K109" s="253" t="str">
        <f>main!BG171</f>
        <v xml:space="preserve"> </v>
      </c>
      <c r="L109" s="23">
        <f>main!BH171</f>
        <v>0</v>
      </c>
      <c r="M109" s="23">
        <f>main!BI171</f>
        <v>0</v>
      </c>
      <c r="N109" s="97" t="str">
        <f>main!BJ171</f>
        <v xml:space="preserve"> </v>
      </c>
    </row>
    <row r="110" spans="1:14" ht="15.75" x14ac:dyDescent="0.25">
      <c r="A110" s="126" t="s">
        <v>157</v>
      </c>
      <c r="B110" s="112" t="s">
        <v>155</v>
      </c>
      <c r="C110" s="112"/>
      <c r="D110" s="258">
        <f>main!AZ172</f>
        <v>0</v>
      </c>
      <c r="E110" s="258">
        <f>main!BA172</f>
        <v>0</v>
      </c>
      <c r="F110" s="258">
        <f>main!BB172</f>
        <v>0</v>
      </c>
      <c r="G110" s="258">
        <f>main!BC172</f>
        <v>8.6</v>
      </c>
      <c r="H110" s="258">
        <f>main!BD172</f>
        <v>8.6</v>
      </c>
      <c r="I110" s="258">
        <f>main!BE172</f>
        <v>0</v>
      </c>
      <c r="J110" s="258">
        <f>main!BF172</f>
        <v>8.6</v>
      </c>
      <c r="K110" s="258" t="str">
        <f>main!BG172</f>
        <v xml:space="preserve"> </v>
      </c>
      <c r="L110" s="23">
        <f>main!BH172</f>
        <v>36.5</v>
      </c>
      <c r="M110" s="23">
        <f>main!BI172</f>
        <v>-27.9</v>
      </c>
      <c r="N110" s="97">
        <f>main!BJ172</f>
        <v>23.56164383561644</v>
      </c>
    </row>
    <row r="111" spans="1:14" x14ac:dyDescent="0.25">
      <c r="A111" s="106" t="s">
        <v>156</v>
      </c>
      <c r="B111" s="114" t="s">
        <v>158</v>
      </c>
      <c r="C111" s="114"/>
      <c r="D111" s="253">
        <f>main!AZ173</f>
        <v>0</v>
      </c>
      <c r="E111" s="253">
        <f>main!BA173</f>
        <v>0</v>
      </c>
      <c r="F111" s="253">
        <f>main!BB173</f>
        <v>0</v>
      </c>
      <c r="G111" s="253">
        <f>main!BC173</f>
        <v>8.6</v>
      </c>
      <c r="H111" s="253">
        <f>main!BD173</f>
        <v>8.6</v>
      </c>
      <c r="I111" s="253">
        <f>main!BE173</f>
        <v>0</v>
      </c>
      <c r="J111" s="253">
        <f>main!BF173</f>
        <v>8.6</v>
      </c>
      <c r="K111" s="253" t="str">
        <f>main!BG173</f>
        <v xml:space="preserve"> </v>
      </c>
      <c r="L111" s="23">
        <f>main!BH173</f>
        <v>36.5</v>
      </c>
      <c r="M111" s="23">
        <f>main!BI173</f>
        <v>-27.9</v>
      </c>
      <c r="N111" s="97">
        <f>main!BJ173</f>
        <v>23.56164383561644</v>
      </c>
    </row>
    <row r="112" spans="1:14" x14ac:dyDescent="0.25">
      <c r="A112" s="106" t="s">
        <v>159</v>
      </c>
      <c r="B112" s="114" t="s">
        <v>160</v>
      </c>
      <c r="C112" s="114"/>
      <c r="D112" s="253">
        <f>main!AZ175</f>
        <v>0</v>
      </c>
      <c r="E112" s="253">
        <f>main!BA175</f>
        <v>0</v>
      </c>
      <c r="F112" s="253">
        <f>main!BB175</f>
        <v>0</v>
      </c>
      <c r="G112" s="253">
        <f>main!BC175</f>
        <v>0</v>
      </c>
      <c r="H112" s="253">
        <f>main!BD175</f>
        <v>0</v>
      </c>
      <c r="I112" s="253">
        <f>main!BE175</f>
        <v>0</v>
      </c>
      <c r="J112" s="253">
        <f>main!BF175</f>
        <v>0</v>
      </c>
      <c r="K112" s="253" t="str">
        <f>main!BG175</f>
        <v xml:space="preserve"> </v>
      </c>
      <c r="L112" s="23">
        <f>main!BH175</f>
        <v>0</v>
      </c>
      <c r="M112" s="23">
        <f>main!BI175</f>
        <v>0</v>
      </c>
      <c r="N112" s="97" t="str">
        <f>main!BJ174</f>
        <v xml:space="preserve"> </v>
      </c>
    </row>
    <row r="113" spans="1:14" ht="30" x14ac:dyDescent="0.25">
      <c r="A113" s="106" t="s">
        <v>163</v>
      </c>
      <c r="B113" s="114" t="s">
        <v>161</v>
      </c>
      <c r="C113" s="114"/>
      <c r="D113" s="253">
        <f>main!AZ177</f>
        <v>0</v>
      </c>
      <c r="E113" s="253">
        <f>main!BA177</f>
        <v>0</v>
      </c>
      <c r="F113" s="253">
        <f>main!BB177</f>
        <v>0</v>
      </c>
      <c r="G113" s="253">
        <f>main!BC177</f>
        <v>0</v>
      </c>
      <c r="H113" s="253">
        <f>main!BD177</f>
        <v>0</v>
      </c>
      <c r="I113" s="253">
        <f>main!BE177</f>
        <v>0</v>
      </c>
      <c r="J113" s="253">
        <f>main!BF177</f>
        <v>0</v>
      </c>
      <c r="K113" s="253" t="str">
        <f>main!BG177</f>
        <v xml:space="preserve"> </v>
      </c>
      <c r="L113" s="23">
        <f>main!BH177</f>
        <v>0</v>
      </c>
      <c r="M113" s="23">
        <f>main!BI177</f>
        <v>0</v>
      </c>
      <c r="N113" s="97" t="str">
        <f>main!BJ175</f>
        <v xml:space="preserve"> </v>
      </c>
    </row>
    <row r="114" spans="1:14" ht="30" x14ac:dyDescent="0.25">
      <c r="A114" s="106" t="s">
        <v>164</v>
      </c>
      <c r="B114" s="114" t="s">
        <v>162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s="21" customFormat="1" ht="28.5" x14ac:dyDescent="0.25">
      <c r="A115" s="126" t="s">
        <v>168</v>
      </c>
      <c r="B115" s="113" t="s">
        <v>166</v>
      </c>
      <c r="C115" s="258">
        <f>main!AY179</f>
        <v>1180</v>
      </c>
      <c r="D115" s="258">
        <f>main!AZ179</f>
        <v>1215.4000000000001</v>
      </c>
      <c r="E115" s="258">
        <f>main!BA179</f>
        <v>1215.4000000000001</v>
      </c>
      <c r="F115" s="258">
        <f>main!BB179</f>
        <v>0</v>
      </c>
      <c r="G115" s="258">
        <f>main!BC179</f>
        <v>42.4</v>
      </c>
      <c r="H115" s="258">
        <f>main!BD179</f>
        <v>42.4</v>
      </c>
      <c r="I115" s="258">
        <f>main!BE179</f>
        <v>0</v>
      </c>
      <c r="J115" s="258">
        <f>main!BF179</f>
        <v>-1173</v>
      </c>
      <c r="K115" s="258">
        <f>main!BG179</f>
        <v>3.4885634359058741</v>
      </c>
      <c r="L115" s="22">
        <f>main!BH179</f>
        <v>62.5</v>
      </c>
      <c r="M115" s="22">
        <f>main!BI179</f>
        <v>-20.100000000000001</v>
      </c>
      <c r="N115" s="25">
        <f>main!BJ179</f>
        <v>67.84</v>
      </c>
    </row>
    <row r="116" spans="1:14" x14ac:dyDescent="0.25">
      <c r="A116" s="106" t="s">
        <v>165</v>
      </c>
      <c r="B116" s="114" t="s">
        <v>167</v>
      </c>
      <c r="C116" s="114"/>
      <c r="D116" s="253">
        <f>main!AZ180</f>
        <v>0</v>
      </c>
      <c r="E116" s="253">
        <f>main!BA180</f>
        <v>0</v>
      </c>
      <c r="F116" s="253">
        <f>main!BB180</f>
        <v>0</v>
      </c>
      <c r="G116" s="253">
        <f>main!BC180</f>
        <v>0</v>
      </c>
      <c r="H116" s="253">
        <f>main!BD180</f>
        <v>0</v>
      </c>
      <c r="I116" s="253">
        <f>main!BE180</f>
        <v>0</v>
      </c>
      <c r="J116" s="253">
        <f>main!BF180</f>
        <v>0</v>
      </c>
      <c r="K116" s="253" t="str">
        <f>main!BG180</f>
        <v xml:space="preserve"> </v>
      </c>
      <c r="L116" s="23">
        <f>main!BH180</f>
        <v>0</v>
      </c>
      <c r="M116" s="23">
        <f>main!BI180</f>
        <v>0</v>
      </c>
      <c r="N116" s="97" t="str">
        <f>main!BJ178</f>
        <v xml:space="preserve"> </v>
      </c>
    </row>
    <row r="117" spans="1:14" x14ac:dyDescent="0.25">
      <c r="A117" s="106" t="s">
        <v>169</v>
      </c>
      <c r="B117" s="114" t="s">
        <v>170</v>
      </c>
      <c r="C117" s="253">
        <f>main!AY181</f>
        <v>1180</v>
      </c>
      <c r="D117" s="253">
        <f>main!AZ181</f>
        <v>1215.4000000000001</v>
      </c>
      <c r="E117" s="253">
        <f>main!BA181</f>
        <v>1215.4000000000001</v>
      </c>
      <c r="F117" s="253">
        <f>main!BB181</f>
        <v>0</v>
      </c>
      <c r="G117" s="253">
        <f>main!BC181</f>
        <v>42.4</v>
      </c>
      <c r="H117" s="253">
        <f>main!BD181</f>
        <v>42.4</v>
      </c>
      <c r="I117" s="253">
        <f>main!BE181</f>
        <v>0</v>
      </c>
      <c r="J117" s="253">
        <f>main!BF181</f>
        <v>-1173</v>
      </c>
      <c r="K117" s="253">
        <f>main!BG181</f>
        <v>3.4885634359058741</v>
      </c>
      <c r="L117" s="23">
        <f>main!BH181</f>
        <v>62.9</v>
      </c>
      <c r="M117" s="23">
        <f>main!BI181</f>
        <v>-20.5</v>
      </c>
      <c r="N117" s="97">
        <f>main!BJ181</f>
        <v>67.408585055643883</v>
      </c>
    </row>
    <row r="118" spans="1:14" ht="30" x14ac:dyDescent="0.25">
      <c r="A118" s="106" t="s">
        <v>171</v>
      </c>
      <c r="B118" s="114" t="s">
        <v>172</v>
      </c>
      <c r="C118" s="114"/>
      <c r="D118" s="253">
        <f>main!AZ182</f>
        <v>0</v>
      </c>
      <c r="E118" s="253">
        <f>main!BA182</f>
        <v>0</v>
      </c>
      <c r="F118" s="253">
        <f>main!BB182</f>
        <v>0</v>
      </c>
      <c r="G118" s="253">
        <f>main!BC182</f>
        <v>0</v>
      </c>
      <c r="H118" s="253">
        <f>main!BD182</f>
        <v>0</v>
      </c>
      <c r="I118" s="253">
        <f>main!BE182</f>
        <v>0</v>
      </c>
      <c r="J118" s="253">
        <f>main!BF182</f>
        <v>0</v>
      </c>
      <c r="K118" s="253" t="str">
        <f>main!BG182</f>
        <v xml:space="preserve"> </v>
      </c>
      <c r="L118" s="23">
        <f>main!BH182</f>
        <v>0</v>
      </c>
      <c r="M118" s="23">
        <f>main!BI182</f>
        <v>0</v>
      </c>
      <c r="N118" s="97" t="str">
        <f>main!BJ180</f>
        <v xml:space="preserve"> </v>
      </c>
    </row>
    <row r="119" spans="1:14" x14ac:dyDescent="0.25">
      <c r="A119" s="106" t="s">
        <v>173</v>
      </c>
      <c r="B119" s="114" t="s">
        <v>174</v>
      </c>
      <c r="C119" s="253">
        <f>main!AY183</f>
        <v>0</v>
      </c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-0.4</v>
      </c>
      <c r="M119" s="23">
        <f>main!BI183</f>
        <v>0.4</v>
      </c>
      <c r="N119" s="97">
        <f>main!BJ183</f>
        <v>0</v>
      </c>
    </row>
    <row r="120" spans="1:14" ht="30" x14ac:dyDescent="0.25">
      <c r="A120" s="106" t="s">
        <v>175</v>
      </c>
      <c r="B120" s="114" t="s">
        <v>176</v>
      </c>
      <c r="C120" s="114"/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0</v>
      </c>
      <c r="M120" s="23">
        <f>main!BI184</f>
        <v>0</v>
      </c>
      <c r="N120" s="97" t="str">
        <f>main!BJ182</f>
        <v xml:space="preserve"> </v>
      </c>
    </row>
    <row r="121" spans="1:14" x14ac:dyDescent="0.25">
      <c r="A121" s="398" t="s">
        <v>122</v>
      </c>
      <c r="B121" s="395" t="s">
        <v>177</v>
      </c>
      <c r="C121" s="399">
        <f>main!AY185</f>
        <v>-62.1</v>
      </c>
      <c r="D121" s="399">
        <f>main!AZ185</f>
        <v>-63.7</v>
      </c>
      <c r="E121" s="399">
        <f>main!BA185</f>
        <v>-63.7</v>
      </c>
      <c r="F121" s="399">
        <f>main!BB185</f>
        <v>0</v>
      </c>
      <c r="G121" s="399">
        <f>main!BC185</f>
        <v>-25.4</v>
      </c>
      <c r="H121" s="399">
        <f>main!BD185</f>
        <v>-25.4</v>
      </c>
      <c r="I121" s="399">
        <f>main!BE185</f>
        <v>0</v>
      </c>
      <c r="J121" s="399">
        <f>main!BF185</f>
        <v>38.300000000000004</v>
      </c>
      <c r="K121" s="399">
        <f>main!BG185</f>
        <v>39.874411302982729</v>
      </c>
      <c r="L121" s="399">
        <f>main!BH185</f>
        <v>-16.7</v>
      </c>
      <c r="M121" s="399">
        <f>main!BI185</f>
        <v>-8.6999999999999993</v>
      </c>
      <c r="N121" s="399">
        <f>main!BJ185</f>
        <v>152.09580838323353</v>
      </c>
    </row>
    <row r="122" spans="1:14" ht="30" x14ac:dyDescent="0.25">
      <c r="A122" s="397" t="s">
        <v>119</v>
      </c>
      <c r="B122" s="396" t="s">
        <v>178</v>
      </c>
      <c r="C122" s="400">
        <f>main!AY186</f>
        <v>-62.1</v>
      </c>
      <c r="D122" s="400">
        <f>main!AZ186</f>
        <v>-63.7</v>
      </c>
      <c r="E122" s="400">
        <f>main!BA186</f>
        <v>-63.7</v>
      </c>
      <c r="F122" s="400">
        <f>main!BB186</f>
        <v>0</v>
      </c>
      <c r="G122" s="400">
        <f>main!BC186</f>
        <v>-25.4</v>
      </c>
      <c r="H122" s="400">
        <f>main!BD186</f>
        <v>-25.4</v>
      </c>
      <c r="I122" s="400">
        <f>main!BE186</f>
        <v>0</v>
      </c>
      <c r="J122" s="400">
        <f>main!BF186</f>
        <v>38.300000000000004</v>
      </c>
      <c r="K122" s="400">
        <f>main!BG186</f>
        <v>39.874411302982729</v>
      </c>
      <c r="L122" s="400">
        <f>main!BH186</f>
        <v>-16.7</v>
      </c>
      <c r="M122" s="400">
        <f>main!BI186</f>
        <v>-8.6999999999999993</v>
      </c>
      <c r="N122" s="400">
        <f>main!BJ186</f>
        <v>152.09580838323353</v>
      </c>
    </row>
    <row r="123" spans="1:14" ht="30" hidden="1" x14ac:dyDescent="0.25">
      <c r="A123" s="106" t="s">
        <v>123</v>
      </c>
      <c r="B123" s="114" t="s">
        <v>179</v>
      </c>
      <c r="C123" s="114"/>
      <c r="D123" s="311">
        <f>main!AZ187</f>
        <v>0</v>
      </c>
      <c r="E123" s="311"/>
      <c r="F123" s="311"/>
      <c r="G123" s="311">
        <f>main!BC187</f>
        <v>0</v>
      </c>
      <c r="H123" s="311">
        <f>main!BD187</f>
        <v>0</v>
      </c>
      <c r="I123" s="311">
        <f>main!BE187</f>
        <v>0</v>
      </c>
      <c r="J123" s="253">
        <f>main!BF187</f>
        <v>0</v>
      </c>
      <c r="K123" s="253" t="str">
        <f>main!BG187</f>
        <v xml:space="preserve"> </v>
      </c>
      <c r="L123" s="23">
        <f>main!BH187</f>
        <v>0</v>
      </c>
      <c r="M123" s="23">
        <f>main!BI187</f>
        <v>0</v>
      </c>
      <c r="N123" s="97">
        <f>main!BJ185</f>
        <v>152.09580838323353</v>
      </c>
    </row>
    <row r="124" spans="1:14" ht="30" hidden="1" x14ac:dyDescent="0.25">
      <c r="A124" s="106" t="s">
        <v>125</v>
      </c>
      <c r="B124" s="114" t="s">
        <v>180</v>
      </c>
      <c r="C124" s="114"/>
      <c r="D124" s="253">
        <f>main!AZ188</f>
        <v>0</v>
      </c>
      <c r="E124" s="253"/>
      <c r="F124" s="253"/>
      <c r="G124" s="253">
        <f>main!BC188</f>
        <v>0</v>
      </c>
      <c r="H124" s="253">
        <f>main!BD188</f>
        <v>0</v>
      </c>
      <c r="I124" s="253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>
        <f>main!BJ186</f>
        <v>152.09580838323353</v>
      </c>
    </row>
    <row r="125" spans="1:14" ht="28.5" x14ac:dyDescent="0.25">
      <c r="A125" s="126" t="s">
        <v>184</v>
      </c>
      <c r="B125" s="113" t="s">
        <v>182</v>
      </c>
      <c r="C125" s="113"/>
      <c r="D125" s="258">
        <f>main!AZ189</f>
        <v>0</v>
      </c>
      <c r="E125" s="258">
        <f>main!BA189</f>
        <v>0</v>
      </c>
      <c r="F125" s="258">
        <f>main!BB189</f>
        <v>0</v>
      </c>
      <c r="G125" s="258">
        <f>main!BC189</f>
        <v>0</v>
      </c>
      <c r="H125" s="258">
        <f>main!BD189</f>
        <v>0</v>
      </c>
      <c r="I125" s="258">
        <f>main!BE189</f>
        <v>0</v>
      </c>
      <c r="J125" s="258">
        <f>main!BF189</f>
        <v>0</v>
      </c>
      <c r="K125" s="258" t="str">
        <f>main!BG189</f>
        <v xml:space="preserve"> </v>
      </c>
      <c r="L125" s="23">
        <f>main!BH189</f>
        <v>0</v>
      </c>
      <c r="M125" s="23">
        <f>main!BI189</f>
        <v>0</v>
      </c>
      <c r="N125" s="97" t="str">
        <f>main!BJ187</f>
        <v xml:space="preserve"> </v>
      </c>
    </row>
    <row r="126" spans="1:14" x14ac:dyDescent="0.25">
      <c r="A126" s="106" t="s">
        <v>181</v>
      </c>
      <c r="B126" s="114" t="s">
        <v>183</v>
      </c>
      <c r="C126" s="114"/>
      <c r="D126" s="253">
        <f>main!AZ190</f>
        <v>0</v>
      </c>
      <c r="E126" s="253">
        <f>main!BA190</f>
        <v>0</v>
      </c>
      <c r="F126" s="253">
        <f>main!BB190</f>
        <v>0</v>
      </c>
      <c r="G126" s="253">
        <f>main!BC190</f>
        <v>0</v>
      </c>
      <c r="H126" s="253">
        <f>main!BD190</f>
        <v>0</v>
      </c>
      <c r="I126" s="253">
        <f>main!BE190</f>
        <v>0</v>
      </c>
      <c r="J126" s="253">
        <f>main!BF190</f>
        <v>0</v>
      </c>
      <c r="K126" s="253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25">
      <c r="A127" s="106" t="s">
        <v>131</v>
      </c>
      <c r="B127" s="114" t="s">
        <v>185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ht="15.75" x14ac:dyDescent="0.25">
      <c r="A128" s="122" t="s">
        <v>187</v>
      </c>
      <c r="B128" s="112" t="s">
        <v>188</v>
      </c>
      <c r="C128" s="112"/>
      <c r="D128" s="252">
        <f>main!AZ192</f>
        <v>0</v>
      </c>
      <c r="E128" s="252">
        <f>main!BA192</f>
        <v>0</v>
      </c>
      <c r="F128" s="252">
        <f>main!BB192</f>
        <v>0</v>
      </c>
      <c r="G128" s="252">
        <f>main!BC192</f>
        <v>0</v>
      </c>
      <c r="H128" s="252">
        <f>main!BD192</f>
        <v>0</v>
      </c>
      <c r="I128" s="252">
        <f>main!BE192</f>
        <v>0</v>
      </c>
      <c r="J128" s="252">
        <f>main!BF192</f>
        <v>0</v>
      </c>
      <c r="K128" s="252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x14ac:dyDescent="0.25">
      <c r="A129" s="106" t="s">
        <v>186</v>
      </c>
      <c r="B129" s="114" t="s">
        <v>189</v>
      </c>
      <c r="C129" s="114"/>
      <c r="D129" s="253">
        <f>main!AZ193</f>
        <v>0</v>
      </c>
      <c r="E129" s="253">
        <f>main!BA193</f>
        <v>0</v>
      </c>
      <c r="F129" s="253">
        <f>main!BB193</f>
        <v>0</v>
      </c>
      <c r="G129" s="253">
        <f>main!BC193</f>
        <v>0</v>
      </c>
      <c r="H129" s="253">
        <f>main!BD193</f>
        <v>0</v>
      </c>
      <c r="I129" s="253">
        <f>main!BE193</f>
        <v>0</v>
      </c>
      <c r="J129" s="253">
        <f>main!BF193</f>
        <v>0</v>
      </c>
      <c r="K129" s="253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25">
      <c r="A130" s="106" t="s">
        <v>190</v>
      </c>
      <c r="B130" s="114" t="s">
        <v>191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25">
      <c r="A131" s="106" t="s">
        <v>192</v>
      </c>
      <c r="B131" s="114" t="s">
        <v>193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ht="15.75" x14ac:dyDescent="0.25">
      <c r="A132" s="122" t="s">
        <v>195</v>
      </c>
      <c r="B132" s="112" t="s">
        <v>194</v>
      </c>
      <c r="C132" s="252">
        <f>main!AY196</f>
        <v>207.1</v>
      </c>
      <c r="D132" s="252">
        <f>main!AZ196</f>
        <v>207.2</v>
      </c>
      <c r="E132" s="252">
        <f>main!BA196</f>
        <v>-137</v>
      </c>
      <c r="F132" s="252">
        <f>main!BB196</f>
        <v>344.2</v>
      </c>
      <c r="G132" s="258">
        <f>main!BC196</f>
        <v>10.3</v>
      </c>
      <c r="H132" s="252">
        <f>main!BD196</f>
        <v>-6.1999999999999993</v>
      </c>
      <c r="I132" s="252">
        <f>main!BE196</f>
        <v>16.5</v>
      </c>
      <c r="J132" s="252">
        <f>main!BF196</f>
        <v>-196.89999999999998</v>
      </c>
      <c r="K132" s="252">
        <f>main!BG196</f>
        <v>4.9710424710424714</v>
      </c>
      <c r="L132" s="25">
        <f>main!BH196</f>
        <v>-28.6</v>
      </c>
      <c r="M132" s="25">
        <f>main!BI196</f>
        <v>38.900000000000006</v>
      </c>
      <c r="N132" s="25" t="str">
        <f>main!BJ196</f>
        <v>&lt;0</v>
      </c>
    </row>
    <row r="133" spans="1:14" x14ac:dyDescent="0.25">
      <c r="A133" s="220" t="s">
        <v>271</v>
      </c>
      <c r="B133" s="221" t="s">
        <v>196</v>
      </c>
      <c r="C133" s="253">
        <f>main!AY197</f>
        <v>344.2</v>
      </c>
      <c r="D133" s="253">
        <f>main!AZ197</f>
        <v>344.2</v>
      </c>
      <c r="E133" s="253">
        <f>main!BA197</f>
        <v>0</v>
      </c>
      <c r="F133" s="253">
        <f>main!BB197</f>
        <v>344.2</v>
      </c>
      <c r="G133" s="253">
        <f>main!BC197</f>
        <v>16.5</v>
      </c>
      <c r="H133" s="253">
        <f>main!BD197</f>
        <v>0</v>
      </c>
      <c r="I133" s="253">
        <f>main!BE197</f>
        <v>16.5</v>
      </c>
      <c r="J133" s="253">
        <f>main!BF197</f>
        <v>-327.7</v>
      </c>
      <c r="K133" s="253">
        <f>main!BG197</f>
        <v>4.7937245787332943</v>
      </c>
      <c r="L133" s="97">
        <f>main!BH197</f>
        <v>0</v>
      </c>
      <c r="M133" s="97">
        <f>main!BI197</f>
        <v>16.5</v>
      </c>
      <c r="N133" s="97" t="str">
        <f>main!BJ197</f>
        <v xml:space="preserve"> </v>
      </c>
    </row>
    <row r="134" spans="1:14" x14ac:dyDescent="0.25">
      <c r="A134" s="48" t="s">
        <v>272</v>
      </c>
      <c r="B134" s="221" t="s">
        <v>196</v>
      </c>
      <c r="C134" s="253">
        <f>main!AY198</f>
        <v>-137.1</v>
      </c>
      <c r="D134" s="253">
        <f>main!AZ198</f>
        <v>-137</v>
      </c>
      <c r="E134" s="253">
        <f>main!BA198</f>
        <v>-137</v>
      </c>
      <c r="F134" s="253">
        <f>main!BB198</f>
        <v>0</v>
      </c>
      <c r="G134" s="253">
        <f>main!BC198</f>
        <v>-6.2</v>
      </c>
      <c r="H134" s="253">
        <f>main!BD198</f>
        <v>-6.2</v>
      </c>
      <c r="I134" s="253">
        <f>main!BE198</f>
        <v>0</v>
      </c>
      <c r="J134" s="253">
        <f>main!BF198</f>
        <v>130.80000000000001</v>
      </c>
      <c r="K134" s="253">
        <f>main!BG198</f>
        <v>4.5255474452554747</v>
      </c>
      <c r="L134" s="97">
        <f>main!BH198</f>
        <v>-28.6</v>
      </c>
      <c r="M134" s="97">
        <f>main!BI198</f>
        <v>22.400000000000002</v>
      </c>
      <c r="N134" s="97">
        <f>main!BJ198</f>
        <v>21.678321678321677</v>
      </c>
    </row>
    <row r="135" spans="1:14" ht="17.25" x14ac:dyDescent="0.25">
      <c r="A135" s="267" t="s">
        <v>200</v>
      </c>
      <c r="B135" s="272" t="s">
        <v>197</v>
      </c>
      <c r="C135" s="276">
        <f>main!AY199</f>
        <v>188.200000000003</v>
      </c>
      <c r="D135" s="276">
        <f>main!AZ199</f>
        <v>1126.2000000000021</v>
      </c>
      <c r="E135" s="276">
        <f>main!BA199</f>
        <v>1112.300000000002</v>
      </c>
      <c r="F135" s="276">
        <f>main!BB199</f>
        <v>13.900000000000034</v>
      </c>
      <c r="G135" s="276">
        <f>main!BC199</f>
        <v>-1129.6000000000008</v>
      </c>
      <c r="H135" s="276">
        <f>main!BD199</f>
        <v>-1090.8000000000009</v>
      </c>
      <c r="I135" s="276">
        <f>main!BE199</f>
        <v>-38.79999999999999</v>
      </c>
      <c r="J135" s="276">
        <f>main!BF199</f>
        <v>-2255.8000000000029</v>
      </c>
      <c r="K135" s="276">
        <f>main!BG199</f>
        <v>100.30190019534709</v>
      </c>
      <c r="L135" s="276">
        <f>main!BH199</f>
        <v>-916.99999999999886</v>
      </c>
      <c r="M135" s="276">
        <f>main!BI199</f>
        <v>-212.60000000000196</v>
      </c>
      <c r="N135" s="736">
        <f>main!BJ199</f>
        <v>123.18429661941137</v>
      </c>
    </row>
    <row r="136" spans="1:14" ht="26.45" customHeight="1" x14ac:dyDescent="0.25">
      <c r="A136" s="268" t="s">
        <v>201</v>
      </c>
      <c r="B136" s="269" t="s">
        <v>198</v>
      </c>
      <c r="C136" s="277">
        <f>main!AY200</f>
        <v>193.8</v>
      </c>
      <c r="D136" s="277">
        <f>main!AZ200</f>
        <v>1442.8</v>
      </c>
      <c r="E136" s="277">
        <f>main!BA200</f>
        <v>1428.8</v>
      </c>
      <c r="F136" s="277">
        <f>main!BB200</f>
        <v>14</v>
      </c>
      <c r="G136" s="277">
        <f>main!BC200</f>
        <v>1595.3</v>
      </c>
      <c r="H136" s="277">
        <f>main!BD200</f>
        <v>1552.6</v>
      </c>
      <c r="I136" s="277">
        <f>main!BE200</f>
        <v>42.7</v>
      </c>
      <c r="J136" s="277">
        <f>main!BF200</f>
        <v>152.5</v>
      </c>
      <c r="K136" s="277">
        <f>main!BG200</f>
        <v>110.56972553368449</v>
      </c>
      <c r="L136" s="277">
        <f>main!BH200</f>
        <v>1044.0999999999999</v>
      </c>
      <c r="M136" s="277">
        <f>main!BI200</f>
        <v>551.20000000000005</v>
      </c>
      <c r="N136" s="730">
        <f>main!BJ200</f>
        <v>152.79187817258884</v>
      </c>
    </row>
    <row r="137" spans="1:14" ht="16.5" x14ac:dyDescent="0.25">
      <c r="A137" s="268" t="s">
        <v>344</v>
      </c>
      <c r="B137" s="269" t="s">
        <v>343</v>
      </c>
      <c r="C137" s="277">
        <f>main!AY201</f>
        <v>0</v>
      </c>
      <c r="D137" s="277">
        <f>main!AZ201</f>
        <v>2.2999999999999998</v>
      </c>
      <c r="E137" s="277">
        <f>main!BA201</f>
        <v>2.2999999999999998</v>
      </c>
      <c r="F137" s="277">
        <f>main!BB201</f>
        <v>0</v>
      </c>
      <c r="G137" s="277">
        <f>main!BC201</f>
        <v>0</v>
      </c>
      <c r="H137" s="277">
        <f>main!BD201</f>
        <v>1.3</v>
      </c>
      <c r="I137" s="277">
        <f>main!BE201</f>
        <v>-1.3</v>
      </c>
      <c r="J137" s="277">
        <f>main!BF201</f>
        <v>-2.2999999999999998</v>
      </c>
      <c r="K137" s="277">
        <f>main!BG201</f>
        <v>0</v>
      </c>
      <c r="L137" s="277">
        <f>main!BH201</f>
        <v>-11.2</v>
      </c>
      <c r="M137" s="277">
        <f>main!BI201</f>
        <v>11.2</v>
      </c>
      <c r="N137" s="730">
        <f>main!BJ201</f>
        <v>0</v>
      </c>
    </row>
    <row r="138" spans="1:14" ht="33" x14ac:dyDescent="0.25">
      <c r="A138" s="270" t="s">
        <v>202</v>
      </c>
      <c r="B138" s="271" t="s">
        <v>199</v>
      </c>
      <c r="C138" s="278">
        <f>main!AY202</f>
        <v>-5.59999999999701</v>
      </c>
      <c r="D138" s="278">
        <f>main!AZ202</f>
        <v>-318.89999999999787</v>
      </c>
      <c r="E138" s="278">
        <f>main!BA202</f>
        <v>-318.79999999999791</v>
      </c>
      <c r="F138" s="278">
        <f>main!BB202</f>
        <v>-9.9999999999965894E-2</v>
      </c>
      <c r="G138" s="278">
        <f>main!BC202</f>
        <v>-2724.9000000000005</v>
      </c>
      <c r="H138" s="278">
        <f>main!BD202</f>
        <v>-2644.7000000000007</v>
      </c>
      <c r="I138" s="278">
        <f>main!BE202</f>
        <v>-80.2</v>
      </c>
      <c r="J138" s="278">
        <f>main!BF202</f>
        <v>-2406.0000000000027</v>
      </c>
      <c r="K138" s="278" t="str">
        <f>main!BG202</f>
        <v>&gt;200</v>
      </c>
      <c r="L138" s="278">
        <f>main!BH202</f>
        <v>-1949.8999999999987</v>
      </c>
      <c r="M138" s="278">
        <f>main!BI202</f>
        <v>-775.00000000000182</v>
      </c>
      <c r="N138" s="735">
        <f>main!BJ202</f>
        <v>139.74562798092222</v>
      </c>
    </row>
    <row r="139" spans="1:14" ht="16.5" x14ac:dyDescent="0.25">
      <c r="A139" s="727"/>
      <c r="B139" s="728"/>
      <c r="C139" s="729"/>
      <c r="D139" s="729"/>
      <c r="E139" s="729"/>
      <c r="F139" s="729"/>
      <c r="G139" s="729"/>
      <c r="H139" s="729"/>
      <c r="I139" s="729"/>
      <c r="J139" s="729"/>
      <c r="K139" s="729"/>
      <c r="L139" s="729"/>
      <c r="M139" s="729"/>
      <c r="N139" s="729"/>
    </row>
    <row r="141" spans="1:14" ht="15.75" x14ac:dyDescent="0.25">
      <c r="A141" s="726"/>
      <c r="B141" s="726"/>
      <c r="C141" s="726"/>
      <c r="D141" s="726"/>
      <c r="E141" s="726"/>
      <c r="F141" s="726"/>
      <c r="G141" s="726"/>
      <c r="H141" s="726"/>
      <c r="I141" s="726"/>
      <c r="J141" s="726"/>
    </row>
  </sheetData>
  <mergeCells count="15"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79" t="s">
        <v>284</v>
      </c>
      <c r="G1" s="1079"/>
    </row>
    <row r="2" spans="1:7" ht="20.25" x14ac:dyDescent="0.25">
      <c r="A2" s="1074" t="s">
        <v>285</v>
      </c>
      <c r="B2" s="1074"/>
      <c r="C2" s="1074"/>
      <c r="D2" s="1074"/>
      <c r="E2" s="1074"/>
      <c r="F2" s="1074"/>
      <c r="G2" s="1074"/>
    </row>
    <row r="3" spans="1:7" ht="20.25" x14ac:dyDescent="0.25">
      <c r="A3" s="1074" t="s">
        <v>357</v>
      </c>
      <c r="B3" s="1074"/>
      <c r="C3" s="1074"/>
      <c r="D3" s="1074"/>
      <c r="E3" s="1074"/>
      <c r="F3" s="1074"/>
      <c r="G3" s="1074"/>
    </row>
    <row r="4" spans="1:7" ht="20.25" x14ac:dyDescent="0.25">
      <c r="A4" s="1074" t="s">
        <v>281</v>
      </c>
      <c r="B4" s="1074"/>
      <c r="C4" s="1074"/>
      <c r="D4" s="1074"/>
      <c r="E4" s="1074"/>
      <c r="F4" s="1074"/>
      <c r="G4" s="1074"/>
    </row>
    <row r="5" spans="1:7" ht="20.25" customHeight="1" x14ac:dyDescent="0.25">
      <c r="A5" s="1072" t="str">
        <f>main!A1</f>
        <v>la situația din 31 iulie 2021</v>
      </c>
      <c r="B5" s="1072"/>
      <c r="C5" s="1072"/>
      <c r="D5" s="1072"/>
      <c r="E5" s="1072"/>
      <c r="F5" s="1072"/>
      <c r="G5" s="1072"/>
    </row>
    <row r="6" spans="1:7" ht="20.25" customHeight="1" x14ac:dyDescent="0.25">
      <c r="A6" s="1077"/>
      <c r="B6" s="1077"/>
      <c r="C6" s="1077"/>
      <c r="D6" s="1077"/>
      <c r="E6" s="1077"/>
      <c r="F6" s="1077"/>
      <c r="G6" s="1077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81" t="s">
        <v>29</v>
      </c>
      <c r="B8" s="1082" t="s">
        <v>232</v>
      </c>
      <c r="C8" s="1082" t="s">
        <v>345</v>
      </c>
      <c r="D8" s="1084" t="s">
        <v>23</v>
      </c>
      <c r="E8" s="1084" t="s">
        <v>30</v>
      </c>
      <c r="F8" s="1086" t="s">
        <v>24</v>
      </c>
      <c r="G8" s="1087"/>
    </row>
    <row r="9" spans="1:7" ht="31.5" x14ac:dyDescent="0.25">
      <c r="A9" s="1081"/>
      <c r="B9" s="1083"/>
      <c r="C9" s="1083"/>
      <c r="D9" s="1085"/>
      <c r="E9" s="1085"/>
      <c r="F9" s="281" t="s">
        <v>283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main!AI75</f>
        <v>25792</v>
      </c>
      <c r="D11" s="291">
        <f>main!AJ75</f>
        <v>26400.5</v>
      </c>
      <c r="E11" s="291">
        <f>main!AK75</f>
        <v>15755.1</v>
      </c>
      <c r="F11" s="291">
        <f>main!AL75</f>
        <v>-10645.4</v>
      </c>
      <c r="G11" s="291">
        <f>main!AM75</f>
        <v>59.677278839415926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main!AI77</f>
        <v>25768.9</v>
      </c>
      <c r="D13" s="293">
        <f>main!AJ77</f>
        <v>26378.1</v>
      </c>
      <c r="E13" s="293">
        <f>main!AK77</f>
        <v>15746.4</v>
      </c>
      <c r="F13" s="293">
        <f>main!AL77</f>
        <v>-10631.699999999999</v>
      </c>
      <c r="G13" s="293">
        <f>main!AM77</f>
        <v>59.694974239994551</v>
      </c>
    </row>
    <row r="14" spans="1:7" ht="20.25" customHeight="1" x14ac:dyDescent="0.25">
      <c r="A14" s="58" t="s">
        <v>224</v>
      </c>
      <c r="B14" s="302">
        <v>21</v>
      </c>
      <c r="C14" s="251">
        <f>main!AI78</f>
        <v>175.6</v>
      </c>
      <c r="D14" s="251">
        <f>main!AJ78</f>
        <v>175.6</v>
      </c>
      <c r="E14" s="251">
        <f>main!AK78</f>
        <v>96.2</v>
      </c>
      <c r="F14" s="251">
        <f>main!AL78</f>
        <v>-79.399999999999991</v>
      </c>
      <c r="G14" s="251">
        <f>main!AM78</f>
        <v>54.783599088838272</v>
      </c>
    </row>
    <row r="15" spans="1:7" ht="15.75" x14ac:dyDescent="0.25">
      <c r="A15" s="58" t="s">
        <v>223</v>
      </c>
      <c r="B15" s="302">
        <v>22</v>
      </c>
      <c r="C15" s="251">
        <f>main!AI79</f>
        <v>277.60000000000002</v>
      </c>
      <c r="D15" s="251">
        <f>main!AJ79</f>
        <v>283.10000000000002</v>
      </c>
      <c r="E15" s="251">
        <f>main!AK79</f>
        <v>136.9</v>
      </c>
      <c r="F15" s="251">
        <f>main!AL79</f>
        <v>-146.20000000000002</v>
      </c>
      <c r="G15" s="251">
        <f>main!AM79</f>
        <v>48.357470858353935</v>
      </c>
    </row>
    <row r="16" spans="1:7" ht="15.75" hidden="1" x14ac:dyDescent="0.25">
      <c r="A16" s="58" t="s">
        <v>339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25">
      <c r="A18" s="105" t="s">
        <v>341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main!AI87</f>
        <v>25310.7</v>
      </c>
      <c r="D21" s="251">
        <f>main!AJ87</f>
        <v>25914.1</v>
      </c>
      <c r="E21" s="251">
        <f>main!AK87</f>
        <v>15510.3</v>
      </c>
      <c r="F21" s="251">
        <f>main!AL87</f>
        <v>-10403.799999999999</v>
      </c>
      <c r="G21" s="251">
        <f>main!AM87</f>
        <v>59.852744258916957</v>
      </c>
    </row>
    <row r="22" spans="1:7" ht="15.75" x14ac:dyDescent="0.25">
      <c r="A22" s="58" t="s">
        <v>220</v>
      </c>
      <c r="B22" s="302">
        <v>28</v>
      </c>
      <c r="C22" s="251">
        <f>main!AI88</f>
        <v>5</v>
      </c>
      <c r="D22" s="251">
        <f>main!AJ88</f>
        <v>5.3</v>
      </c>
      <c r="E22" s="251">
        <f>main!AK88</f>
        <v>3</v>
      </c>
      <c r="F22" s="251">
        <f>main!AL88</f>
        <v>-2.2999999999999998</v>
      </c>
      <c r="G22" s="251">
        <f>main!AM88</f>
        <v>56.60377358490566</v>
      </c>
    </row>
    <row r="23" spans="1:7" ht="18.75" x14ac:dyDescent="0.25">
      <c r="A23" s="294" t="s">
        <v>210</v>
      </c>
      <c r="B23" s="298">
        <v>3</v>
      </c>
      <c r="C23" s="293">
        <f>main!AI94</f>
        <v>23.1</v>
      </c>
      <c r="D23" s="293">
        <f>main!AJ94</f>
        <v>22.4</v>
      </c>
      <c r="E23" s="293">
        <f>main!AK94</f>
        <v>8.7000000000000011</v>
      </c>
      <c r="F23" s="293">
        <f>main!AL94</f>
        <v>-13.699999999999998</v>
      </c>
      <c r="G23" s="293">
        <f>main!AM94</f>
        <v>38.839285714285722</v>
      </c>
    </row>
    <row r="24" spans="1:7" ht="15.75" x14ac:dyDescent="0.25">
      <c r="A24" s="58" t="s">
        <v>211</v>
      </c>
      <c r="B24" s="350">
        <v>31</v>
      </c>
      <c r="C24" s="251">
        <f>main!AI95</f>
        <v>16.8</v>
      </c>
      <c r="D24" s="251">
        <f>main!AJ95</f>
        <v>16</v>
      </c>
      <c r="E24" s="251">
        <f>main!AK95</f>
        <v>7</v>
      </c>
      <c r="F24" s="251">
        <f>main!AL95</f>
        <v>-9</v>
      </c>
      <c r="G24" s="251">
        <f>main!AM95</f>
        <v>43.75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58" t="s">
        <v>364</v>
      </c>
      <c r="B27" s="350" t="s">
        <v>361</v>
      </c>
      <c r="C27" s="249">
        <f>main!AI98</f>
        <v>5.3</v>
      </c>
      <c r="D27" s="249">
        <f>main!AJ98</f>
        <v>5.2</v>
      </c>
      <c r="E27" s="249">
        <f>main!AK98</f>
        <v>1.3</v>
      </c>
      <c r="F27" s="249">
        <f>main!AL98</f>
        <v>-3.9000000000000004</v>
      </c>
      <c r="G27" s="249">
        <f>main!AM98</f>
        <v>25</v>
      </c>
    </row>
    <row r="28" spans="1:7" ht="31.5" hidden="1" x14ac:dyDescent="0.25">
      <c r="A28" s="58" t="s">
        <v>276</v>
      </c>
      <c r="B28" s="352" t="s">
        <v>277</v>
      </c>
      <c r="C28" s="352"/>
      <c r="D28" s="249">
        <f>main!AJ101</f>
        <v>1.2</v>
      </c>
      <c r="E28" s="249">
        <f>main!AK101</f>
        <v>0.4</v>
      </c>
      <c r="F28" s="249">
        <f>main!AL101</f>
        <v>-0.79999999999999993</v>
      </c>
      <c r="G28" s="249">
        <f>main!AM101</f>
        <v>33.333333333333336</v>
      </c>
    </row>
    <row r="29" spans="1:7" ht="31.5" x14ac:dyDescent="0.25">
      <c r="A29" s="304" t="s">
        <v>276</v>
      </c>
      <c r="B29" s="260" t="s">
        <v>363</v>
      </c>
      <c r="C29" s="353">
        <f>main!AI101</f>
        <v>1</v>
      </c>
      <c r="D29" s="353">
        <f>main!AJ101</f>
        <v>1.2</v>
      </c>
      <c r="E29" s="353">
        <f>main!AK101</f>
        <v>0.4</v>
      </c>
      <c r="F29" s="353">
        <f>main!AL101</f>
        <v>-0.79999999999999993</v>
      </c>
      <c r="G29" s="353">
        <f>main!AM101</f>
        <v>33.333333333333336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79" t="s">
        <v>355</v>
      </c>
      <c r="G1" s="1079"/>
    </row>
    <row r="2" spans="1:10" ht="20.25" x14ac:dyDescent="0.25">
      <c r="A2" s="1074" t="s">
        <v>285</v>
      </c>
      <c r="B2" s="1074"/>
      <c r="C2" s="1074"/>
      <c r="D2" s="1074"/>
      <c r="E2" s="1074"/>
      <c r="F2" s="1074"/>
      <c r="G2" s="1074"/>
    </row>
    <row r="3" spans="1:10" ht="20.25" x14ac:dyDescent="0.25">
      <c r="A3" s="1074" t="s">
        <v>358</v>
      </c>
      <c r="B3" s="1074"/>
      <c r="C3" s="1074"/>
      <c r="D3" s="1074"/>
      <c r="E3" s="1074"/>
      <c r="F3" s="1074"/>
      <c r="G3" s="1074"/>
      <c r="H3" s="12"/>
      <c r="I3" s="12"/>
      <c r="J3" s="12"/>
    </row>
    <row r="4" spans="1:10" ht="20.25" x14ac:dyDescent="0.25">
      <c r="A4" s="1074" t="s">
        <v>281</v>
      </c>
      <c r="B4" s="1074"/>
      <c r="C4" s="1074"/>
      <c r="D4" s="1074"/>
      <c r="E4" s="1074"/>
      <c r="F4" s="1074"/>
      <c r="G4" s="1074"/>
    </row>
    <row r="5" spans="1:10" ht="20.25" customHeight="1" x14ac:dyDescent="0.25">
      <c r="A5" s="1072" t="str">
        <f>main!A1</f>
        <v>la situația din 31 iulie 2021</v>
      </c>
      <c r="B5" s="1072"/>
      <c r="C5" s="1072"/>
      <c r="D5" s="1072"/>
      <c r="E5" s="1072"/>
      <c r="F5" s="1072"/>
      <c r="G5" s="1072"/>
    </row>
    <row r="6" spans="1:10" ht="20.25" customHeight="1" x14ac:dyDescent="0.25">
      <c r="A6" s="1077"/>
      <c r="B6" s="1077"/>
      <c r="C6" s="1077"/>
      <c r="D6" s="1077"/>
      <c r="E6" s="1077"/>
      <c r="F6" s="1077"/>
      <c r="G6" s="1077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81" t="s">
        <v>29</v>
      </c>
      <c r="B8" s="1082" t="s">
        <v>232</v>
      </c>
      <c r="C8" s="1082" t="s">
        <v>345</v>
      </c>
      <c r="D8" s="1084" t="s">
        <v>23</v>
      </c>
      <c r="E8" s="1084" t="s">
        <v>30</v>
      </c>
      <c r="F8" s="1086" t="s">
        <v>24</v>
      </c>
      <c r="G8" s="1087"/>
    </row>
    <row r="9" spans="1:10" ht="31.5" x14ac:dyDescent="0.25">
      <c r="A9" s="1081"/>
      <c r="B9" s="1083"/>
      <c r="C9" s="1083"/>
      <c r="D9" s="1085"/>
      <c r="E9" s="1085"/>
      <c r="F9" s="281" t="s">
        <v>283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main!AQ75</f>
        <v>11344.1</v>
      </c>
      <c r="D11" s="291">
        <f>main!AR75</f>
        <v>11344.1</v>
      </c>
      <c r="E11" s="291">
        <f>main!AS75</f>
        <v>6467.3</v>
      </c>
      <c r="F11" s="291">
        <f>main!AT75</f>
        <v>-4876.8</v>
      </c>
      <c r="G11" s="291">
        <f>main!AU75</f>
        <v>57.010252025281858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main!AQ77</f>
        <v>11325.300000000001</v>
      </c>
      <c r="D13" s="293">
        <f>main!AR77</f>
        <v>11325.300000000001</v>
      </c>
      <c r="E13" s="293">
        <f>main!AS77</f>
        <v>6466.5</v>
      </c>
      <c r="F13" s="293">
        <f>main!AT77</f>
        <v>-4858.8000000000011</v>
      </c>
      <c r="G13" s="293">
        <f>main!AU77</f>
        <v>57.09782522317289</v>
      </c>
    </row>
    <row r="14" spans="1:10" ht="18" customHeight="1" x14ac:dyDescent="0.25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39.6</v>
      </c>
      <c r="F14" s="251">
        <f>main!AT78</f>
        <v>-34.1</v>
      </c>
      <c r="G14" s="251">
        <f>main!AU78</f>
        <v>53.731343283582092</v>
      </c>
    </row>
    <row r="15" spans="1:10" ht="21" customHeight="1" x14ac:dyDescent="0.25">
      <c r="A15" s="58" t="s">
        <v>223</v>
      </c>
      <c r="B15" s="302">
        <v>22</v>
      </c>
      <c r="C15" s="251">
        <f>main!AQ79</f>
        <v>11251.1</v>
      </c>
      <c r="D15" s="251">
        <f>main!AR79</f>
        <v>11251.1</v>
      </c>
      <c r="E15" s="251">
        <f>main!AS79</f>
        <v>6426.7</v>
      </c>
      <c r="F15" s="251">
        <f>main!AT79</f>
        <v>-4824.4000000000005</v>
      </c>
      <c r="G15" s="251">
        <f>main!AU79</f>
        <v>57.120637093261983</v>
      </c>
    </row>
    <row r="16" spans="1:10" ht="15.75" hidden="1" x14ac:dyDescent="0.25">
      <c r="A16" s="58" t="s">
        <v>339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25">
      <c r="A18" s="105" t="s">
        <v>341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0.2</v>
      </c>
      <c r="F21" s="251">
        <f>main!AT87</f>
        <v>-0.3</v>
      </c>
      <c r="G21" s="251">
        <f>main!AU87</f>
        <v>40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main!AQ94</f>
        <v>18.8</v>
      </c>
      <c r="D23" s="293">
        <f>main!AR94</f>
        <v>18.8</v>
      </c>
      <c r="E23" s="293">
        <f>main!AS94</f>
        <v>0.8</v>
      </c>
      <c r="F23" s="293">
        <f>main!AT94</f>
        <v>-18</v>
      </c>
      <c r="G23" s="293">
        <f>main!AU94</f>
        <v>4.2553191489361701</v>
      </c>
    </row>
    <row r="24" spans="1:7" ht="21" customHeight="1" x14ac:dyDescent="0.25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0.3</v>
      </c>
      <c r="F24" s="251">
        <f>main!AT95</f>
        <v>-17.5</v>
      </c>
      <c r="G24" s="251">
        <f>main!AU95</f>
        <v>1.6853932584269662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main!AQ97</f>
        <v>0</v>
      </c>
      <c r="D26" s="250">
        <f>main!AR97</f>
        <v>1.5</v>
      </c>
      <c r="E26" s="250">
        <f>main!AS97</f>
        <v>0</v>
      </c>
      <c r="F26" s="250">
        <f>main!AT97</f>
        <v>-1.5</v>
      </c>
      <c r="G26" s="250">
        <f>main!AU97</f>
        <v>0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25">
      <c r="A28" s="58" t="s">
        <v>365</v>
      </c>
      <c r="B28" s="302" t="s">
        <v>361</v>
      </c>
      <c r="C28" s="251">
        <f>main!AQ98</f>
        <v>1</v>
      </c>
      <c r="D28" s="251">
        <f>main!AR98</f>
        <v>1</v>
      </c>
      <c r="E28" s="251">
        <f>main!AS98</f>
        <v>0.5</v>
      </c>
      <c r="F28" s="251">
        <f>main!AT98</f>
        <v>-0.5</v>
      </c>
      <c r="G28" s="251">
        <f>main!AU98</f>
        <v>50</v>
      </c>
    </row>
    <row r="29" spans="1:7" ht="47.25" hidden="1" x14ac:dyDescent="0.25">
      <c r="A29" s="58" t="s">
        <v>276</v>
      </c>
      <c r="B29" s="289" t="s">
        <v>277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A4" sqref="A4:K4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79" t="s">
        <v>366</v>
      </c>
      <c r="N1" s="1079"/>
    </row>
    <row r="2" spans="1:16" ht="20.25" x14ac:dyDescent="0.25">
      <c r="A2" s="1074" t="s">
        <v>285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</row>
    <row r="3" spans="1:16" ht="20.25" x14ac:dyDescent="0.25">
      <c r="A3" s="1074" t="s">
        <v>372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</row>
    <row r="4" spans="1:16" ht="20.25" x14ac:dyDescent="0.25">
      <c r="A4" s="1074" t="s">
        <v>287</v>
      </c>
      <c r="B4" s="1074"/>
      <c r="C4" s="1074"/>
      <c r="D4" s="1074"/>
      <c r="E4" s="1074"/>
      <c r="F4" s="1074"/>
      <c r="G4" s="1074"/>
      <c r="H4" s="1074"/>
      <c r="I4" s="1074"/>
      <c r="J4" s="1074"/>
      <c r="K4" s="1074"/>
    </row>
    <row r="5" spans="1:16" ht="20.25" customHeight="1" x14ac:dyDescent="0.25">
      <c r="A5" s="1072" t="str">
        <f>main!A1</f>
        <v>la situația din 31 iulie 2021</v>
      </c>
      <c r="B5" s="1072"/>
      <c r="C5" s="1072"/>
      <c r="D5" s="1072"/>
      <c r="E5" s="1072"/>
      <c r="F5" s="1072"/>
      <c r="G5" s="1072"/>
      <c r="H5" s="1072"/>
      <c r="I5" s="1072"/>
      <c r="J5" s="1072"/>
      <c r="K5" s="1072"/>
    </row>
    <row r="6" spans="1:16" ht="20.25" customHeight="1" x14ac:dyDescent="0.25">
      <c r="A6" s="1072"/>
      <c r="B6" s="1072"/>
      <c r="C6" s="1072"/>
      <c r="D6" s="1072"/>
      <c r="E6" s="1072"/>
      <c r="F6" s="1072"/>
      <c r="G6" s="1072"/>
      <c r="H6" s="1072"/>
      <c r="I6" s="1072"/>
      <c r="J6" s="1072"/>
      <c r="K6" s="1072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81" t="s">
        <v>29</v>
      </c>
      <c r="B8" s="1091" t="s">
        <v>232</v>
      </c>
      <c r="C8" s="1088" t="s">
        <v>345</v>
      </c>
      <c r="D8" s="1081" t="s">
        <v>23</v>
      </c>
      <c r="E8" s="1090" t="s">
        <v>292</v>
      </c>
      <c r="F8" s="1090"/>
      <c r="G8" s="1081" t="s">
        <v>30</v>
      </c>
      <c r="H8" s="1090" t="s">
        <v>292</v>
      </c>
      <c r="I8" s="1090"/>
      <c r="J8" s="1081" t="s">
        <v>24</v>
      </c>
      <c r="K8" s="1081"/>
      <c r="L8" s="1080" t="s">
        <v>27</v>
      </c>
      <c r="M8" s="1080" t="s">
        <v>28</v>
      </c>
      <c r="N8" s="1080"/>
    </row>
    <row r="9" spans="1:16" ht="31.5" x14ac:dyDescent="0.25">
      <c r="A9" s="1081"/>
      <c r="B9" s="1091"/>
      <c r="C9" s="1089"/>
      <c r="D9" s="1081"/>
      <c r="E9" s="355" t="s">
        <v>294</v>
      </c>
      <c r="F9" s="355" t="s">
        <v>293</v>
      </c>
      <c r="G9" s="1081"/>
      <c r="H9" s="355" t="s">
        <v>294</v>
      </c>
      <c r="I9" s="355" t="s">
        <v>293</v>
      </c>
      <c r="J9" s="281" t="s">
        <v>280</v>
      </c>
      <c r="K9" s="281" t="s">
        <v>25</v>
      </c>
      <c r="L9" s="1080"/>
      <c r="M9" s="897" t="s">
        <v>282</v>
      </c>
      <c r="N9" s="280" t="s">
        <v>25</v>
      </c>
    </row>
    <row r="10" spans="1:16" s="466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906">
        <v>12</v>
      </c>
      <c r="M10" s="906">
        <v>13</v>
      </c>
      <c r="N10" s="906">
        <v>14</v>
      </c>
    </row>
    <row r="11" spans="1:16" ht="17.25" x14ac:dyDescent="0.25">
      <c r="A11" s="899" t="s">
        <v>55</v>
      </c>
      <c r="B11" s="902" t="s">
        <v>54</v>
      </c>
      <c r="C11" s="307">
        <f>main!AY75</f>
        <v>20363.2</v>
      </c>
      <c r="D11" s="307">
        <f>main!AZ75</f>
        <v>22258.400000000001</v>
      </c>
      <c r="E11" s="307">
        <f>main!BA75</f>
        <v>21827.100000000002</v>
      </c>
      <c r="F11" s="307">
        <f>main!BB75</f>
        <v>431.3</v>
      </c>
      <c r="G11" s="307">
        <f>main!BC75</f>
        <v>10526.699999999999</v>
      </c>
      <c r="H11" s="307">
        <f>main!BD75</f>
        <v>10472.9</v>
      </c>
      <c r="I11" s="307">
        <f>main!BE75</f>
        <v>53.8</v>
      </c>
      <c r="J11" s="307">
        <f>main!BF75</f>
        <v>-11731.700000000003</v>
      </c>
      <c r="K11" s="307">
        <f>main!BG75</f>
        <v>47.293156740825928</v>
      </c>
      <c r="L11" s="307">
        <f>main!BH75</f>
        <v>9362.3000000000011</v>
      </c>
      <c r="M11" s="307">
        <f>main!BI75</f>
        <v>1164.3999999999978</v>
      </c>
      <c r="N11" s="307">
        <f>main!BJ75</f>
        <v>112.43711481153133</v>
      </c>
    </row>
    <row r="12" spans="1:16" ht="16.5" customHeight="1" x14ac:dyDescent="0.25">
      <c r="A12" s="101" t="s">
        <v>4</v>
      </c>
      <c r="B12" s="902"/>
      <c r="C12" s="291"/>
      <c r="D12" s="291"/>
      <c r="E12" s="291"/>
      <c r="F12" s="291"/>
      <c r="G12" s="291"/>
      <c r="H12" s="291"/>
      <c r="I12" s="291"/>
      <c r="J12" s="291"/>
      <c r="K12" s="291"/>
      <c r="L12" s="898"/>
      <c r="M12" s="898"/>
      <c r="N12" s="898"/>
    </row>
    <row r="13" spans="1:16" ht="15.75" x14ac:dyDescent="0.25">
      <c r="A13" s="218" t="s">
        <v>62</v>
      </c>
      <c r="B13" s="283" t="s">
        <v>60</v>
      </c>
      <c r="C13" s="288">
        <f>main!AY107</f>
        <v>1750.5</v>
      </c>
      <c r="D13" s="288">
        <f>main!AZ107</f>
        <v>1849.5</v>
      </c>
      <c r="E13" s="288">
        <f>main!BA107</f>
        <v>1838.1</v>
      </c>
      <c r="F13" s="288">
        <f>main!BB107</f>
        <v>11.4</v>
      </c>
      <c r="G13" s="288">
        <f>main!BC107</f>
        <v>875.9</v>
      </c>
      <c r="H13" s="288">
        <f>main!BD107</f>
        <v>873.3</v>
      </c>
      <c r="I13" s="288">
        <f>main!BE107</f>
        <v>2.6</v>
      </c>
      <c r="J13" s="288">
        <f>main!BF107</f>
        <v>-973.6</v>
      </c>
      <c r="K13" s="288">
        <f>main!BG107</f>
        <v>47.358745606920785</v>
      </c>
      <c r="L13" s="288">
        <f>main!BH107</f>
        <v>847.5</v>
      </c>
      <c r="M13" s="288">
        <f>main!BI107</f>
        <v>28.399999999999977</v>
      </c>
      <c r="N13" s="288">
        <f>main!BJ107</f>
        <v>103.35103244837758</v>
      </c>
    </row>
    <row r="14" spans="1:16" x14ac:dyDescent="0.25">
      <c r="A14" s="285" t="s">
        <v>207</v>
      </c>
      <c r="B14" s="287" t="s">
        <v>204</v>
      </c>
      <c r="C14" s="286">
        <f>main!AY108</f>
        <v>0</v>
      </c>
      <c r="D14" s="286">
        <f>main!AZ108</f>
        <v>0.1</v>
      </c>
      <c r="E14" s="286">
        <f>main!BA108</f>
        <v>0.1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-0.1</v>
      </c>
      <c r="K14" s="286">
        <f>main!BG108</f>
        <v>0</v>
      </c>
      <c r="L14" s="286">
        <f>main!BH108</f>
        <v>0</v>
      </c>
      <c r="M14" s="286">
        <f>main!BI108</f>
        <v>0</v>
      </c>
      <c r="N14" s="286" t="str">
        <f>main!BJ108</f>
        <v xml:space="preserve"> </v>
      </c>
    </row>
    <row r="15" spans="1:16" ht="25.5" x14ac:dyDescent="0.25">
      <c r="A15" s="194" t="s">
        <v>359</v>
      </c>
      <c r="B15" s="287"/>
      <c r="C15" s="286">
        <f>main!AY84</f>
        <v>6.1</v>
      </c>
      <c r="D15" s="286">
        <f>main!AZ84</f>
        <v>6.1</v>
      </c>
      <c r="E15" s="286">
        <f>main!BA84</f>
        <v>6.1</v>
      </c>
      <c r="F15" s="286">
        <f>main!BB84</f>
        <v>0</v>
      </c>
      <c r="G15" s="286">
        <f>main!BC84</f>
        <v>2.4</v>
      </c>
      <c r="H15" s="286">
        <f>main!BD84</f>
        <v>2.4</v>
      </c>
      <c r="I15" s="286">
        <f>main!BE84</f>
        <v>0</v>
      </c>
      <c r="J15" s="286">
        <f>main!BF84</f>
        <v>-3.6999999999999997</v>
      </c>
      <c r="K15" s="286">
        <f>main!BG84</f>
        <v>39.344262295081968</v>
      </c>
      <c r="L15" s="286">
        <f>main!BH84</f>
        <v>2.7</v>
      </c>
      <c r="M15" s="286">
        <f>main!BI84</f>
        <v>-0.30000000000000027</v>
      </c>
      <c r="N15" s="286">
        <f>main!BJ84</f>
        <v>88.888888888888886</v>
      </c>
      <c r="P15" s="370"/>
    </row>
    <row r="16" spans="1:16" ht="15.75" x14ac:dyDescent="0.25">
      <c r="A16" s="218" t="s">
        <v>63</v>
      </c>
      <c r="B16" s="283" t="s">
        <v>61</v>
      </c>
      <c r="C16" s="288">
        <f>main!AY109</f>
        <v>14.1</v>
      </c>
      <c r="D16" s="288">
        <f>main!AZ109</f>
        <v>14.3</v>
      </c>
      <c r="E16" s="288">
        <f>main!BA109</f>
        <v>14.3</v>
      </c>
      <c r="F16" s="288">
        <f>main!BB109</f>
        <v>0</v>
      </c>
      <c r="G16" s="288">
        <f>main!BC109</f>
        <v>6.8</v>
      </c>
      <c r="H16" s="288">
        <f>main!BD109</f>
        <v>6.8</v>
      </c>
      <c r="I16" s="288">
        <f>main!BE109</f>
        <v>0</v>
      </c>
      <c r="J16" s="288">
        <f>main!BF109</f>
        <v>-7.5000000000000009</v>
      </c>
      <c r="K16" s="288">
        <f>main!BG109</f>
        <v>47.552447552447546</v>
      </c>
      <c r="L16" s="288">
        <f>main!BH109</f>
        <v>6.3</v>
      </c>
      <c r="M16" s="288">
        <f>main!BI109</f>
        <v>0.5</v>
      </c>
      <c r="N16" s="288">
        <f>main!BJ109</f>
        <v>107.93650793650794</v>
      </c>
    </row>
    <row r="17" spans="1:14" ht="15.75" x14ac:dyDescent="0.25">
      <c r="A17" s="218" t="s">
        <v>64</v>
      </c>
      <c r="B17" s="283" t="s">
        <v>65</v>
      </c>
      <c r="C17" s="288">
        <f>main!AY111</f>
        <v>24.1</v>
      </c>
      <c r="D17" s="288">
        <f>main!AZ111</f>
        <v>30.8</v>
      </c>
      <c r="E17" s="288">
        <f>main!BA111</f>
        <v>26.1</v>
      </c>
      <c r="F17" s="288">
        <f>main!BB111</f>
        <v>4.7</v>
      </c>
      <c r="G17" s="288">
        <f>main!BC111</f>
        <v>12.7</v>
      </c>
      <c r="H17" s="288">
        <f>main!BD111</f>
        <v>11.6</v>
      </c>
      <c r="I17" s="288">
        <f>main!BE111</f>
        <v>1.1000000000000001</v>
      </c>
      <c r="J17" s="288">
        <f>main!BF111</f>
        <v>-18.100000000000001</v>
      </c>
      <c r="K17" s="288">
        <f>main!BG111</f>
        <v>41.233766233766225</v>
      </c>
      <c r="L17" s="288">
        <f>main!BH111</f>
        <v>9.6999999999999993</v>
      </c>
      <c r="M17" s="288">
        <f>main!BI111</f>
        <v>3</v>
      </c>
      <c r="N17" s="288">
        <f>main!BJ111</f>
        <v>130.9278350515464</v>
      </c>
    </row>
    <row r="18" spans="1:14" ht="15.75" x14ac:dyDescent="0.25">
      <c r="A18" s="218" t="s">
        <v>59</v>
      </c>
      <c r="B18" s="283" t="s">
        <v>66</v>
      </c>
      <c r="C18" s="288">
        <f>main!AY113</f>
        <v>2884.7</v>
      </c>
      <c r="D18" s="288">
        <f>main!AZ113</f>
        <v>3310.7</v>
      </c>
      <c r="E18" s="288">
        <f>main!BA113</f>
        <v>3114.1</v>
      </c>
      <c r="F18" s="288">
        <f>main!BB113</f>
        <v>196.6</v>
      </c>
      <c r="G18" s="288">
        <f>main!BC113</f>
        <v>886.1</v>
      </c>
      <c r="H18" s="288">
        <f>main!BD113</f>
        <v>880.1</v>
      </c>
      <c r="I18" s="288">
        <f>main!BE113</f>
        <v>6</v>
      </c>
      <c r="J18" s="288">
        <f>main!BF113</f>
        <v>-2424.6</v>
      </c>
      <c r="K18" s="288">
        <f>main!BG113</f>
        <v>26.764732533905217</v>
      </c>
      <c r="L18" s="288">
        <f>main!BH113</f>
        <v>844.5</v>
      </c>
      <c r="M18" s="288">
        <f>main!BI113</f>
        <v>41.600000000000023</v>
      </c>
      <c r="N18" s="288">
        <f>main!BJ113</f>
        <v>104.92599171107165</v>
      </c>
    </row>
    <row r="19" spans="1:14" x14ac:dyDescent="0.25">
      <c r="A19" s="285" t="s">
        <v>207</v>
      </c>
      <c r="B19" s="287" t="s">
        <v>204</v>
      </c>
      <c r="C19" s="286">
        <f>main!AY114</f>
        <v>0</v>
      </c>
      <c r="D19" s="286">
        <f>main!AZ114</f>
        <v>0.7</v>
      </c>
      <c r="E19" s="286">
        <f>main!BA114</f>
        <v>0.7</v>
      </c>
      <c r="F19" s="286">
        <f>main!BB114</f>
        <v>0</v>
      </c>
      <c r="G19" s="286">
        <f>main!BC114</f>
        <v>0</v>
      </c>
      <c r="H19" s="286">
        <f>main!BD114</f>
        <v>0</v>
      </c>
      <c r="I19" s="286">
        <f>main!BE114</f>
        <v>0</v>
      </c>
      <c r="J19" s="286">
        <f>main!BF114</f>
        <v>0</v>
      </c>
      <c r="K19" s="286">
        <f>main!BG114</f>
        <v>0</v>
      </c>
      <c r="L19" s="286">
        <f>main!BH114</f>
        <v>0.4</v>
      </c>
      <c r="M19" s="286">
        <f>main!BI114</f>
        <v>-0.4</v>
      </c>
      <c r="N19" s="286">
        <f>main!BJ114</f>
        <v>0</v>
      </c>
    </row>
    <row r="20" spans="1:14" ht="18" customHeight="1" x14ac:dyDescent="0.25">
      <c r="A20" s="218" t="s">
        <v>68</v>
      </c>
      <c r="B20" s="283" t="s">
        <v>67</v>
      </c>
      <c r="C20" s="288">
        <f>main!AY115</f>
        <v>26.5</v>
      </c>
      <c r="D20" s="288">
        <f>main!AZ115</f>
        <v>30.2</v>
      </c>
      <c r="E20" s="288">
        <f>main!BA115</f>
        <v>26.8</v>
      </c>
      <c r="F20" s="288">
        <f>main!BB115</f>
        <v>3.4</v>
      </c>
      <c r="G20" s="288">
        <f>main!BC115</f>
        <v>12.7</v>
      </c>
      <c r="H20" s="288">
        <f>main!BD115</f>
        <v>12.6</v>
      </c>
      <c r="I20" s="288">
        <f>main!BE115</f>
        <v>0.1</v>
      </c>
      <c r="J20" s="288">
        <f>main!BF115</f>
        <v>-17.5</v>
      </c>
      <c r="K20" s="288">
        <f>main!BG115</f>
        <v>42.05298013245033</v>
      </c>
      <c r="L20" s="288">
        <f>main!BH115</f>
        <v>16.100000000000001</v>
      </c>
      <c r="M20" s="288">
        <f>main!BI115</f>
        <v>-3.4000000000000021</v>
      </c>
      <c r="N20" s="288">
        <f>main!BJ115</f>
        <v>78.881987577639748</v>
      </c>
    </row>
    <row r="21" spans="1:14" ht="27" customHeight="1" x14ac:dyDescent="0.25">
      <c r="A21" s="218" t="s">
        <v>70</v>
      </c>
      <c r="B21" s="283" t="s">
        <v>69</v>
      </c>
      <c r="C21" s="288">
        <f>main!AY117</f>
        <v>1785.7</v>
      </c>
      <c r="D21" s="288">
        <f>main!AZ117</f>
        <v>2593</v>
      </c>
      <c r="E21" s="288">
        <f>main!BA117</f>
        <v>2408</v>
      </c>
      <c r="F21" s="288">
        <f>main!BB117</f>
        <v>185</v>
      </c>
      <c r="G21" s="288">
        <f>main!BC117</f>
        <v>845.1</v>
      </c>
      <c r="H21" s="288">
        <f>main!BD117</f>
        <v>810.80000000000007</v>
      </c>
      <c r="I21" s="288">
        <f>main!BE117</f>
        <v>34.299999999999997</v>
      </c>
      <c r="J21" s="288">
        <f>main!BF117</f>
        <v>-1747.9</v>
      </c>
      <c r="K21" s="288">
        <f>main!BG117</f>
        <v>32.591592749710763</v>
      </c>
      <c r="L21" s="288">
        <f>main!BH117</f>
        <v>686.5</v>
      </c>
      <c r="M21" s="288">
        <f>main!BI117</f>
        <v>158.60000000000002</v>
      </c>
      <c r="N21" s="288">
        <f>main!BJ117</f>
        <v>123.10269482884195</v>
      </c>
    </row>
    <row r="22" spans="1:14" x14ac:dyDescent="0.25">
      <c r="A22" s="285" t="s">
        <v>207</v>
      </c>
      <c r="B22" s="287" t="s">
        <v>204</v>
      </c>
      <c r="C22" s="286">
        <f>main!AY118</f>
        <v>1.8</v>
      </c>
      <c r="D22" s="286">
        <f>main!AZ118</f>
        <v>6.6</v>
      </c>
      <c r="E22" s="286">
        <f>main!BA118</f>
        <v>6.6</v>
      </c>
      <c r="F22" s="286">
        <f>main!BB118</f>
        <v>0</v>
      </c>
      <c r="G22" s="286">
        <f>main!BC118</f>
        <v>0.6</v>
      </c>
      <c r="H22" s="286">
        <f>main!BD118</f>
        <v>0.6</v>
      </c>
      <c r="I22" s="286">
        <f>main!BE118</f>
        <v>0</v>
      </c>
      <c r="J22" s="286">
        <f>main!BF118</f>
        <v>-6</v>
      </c>
      <c r="K22" s="286">
        <f>main!BG118</f>
        <v>9.0909090909090917</v>
      </c>
      <c r="L22" s="286">
        <f>main!BH118</f>
        <v>1</v>
      </c>
      <c r="M22" s="286">
        <f>main!BI118</f>
        <v>-0.4</v>
      </c>
      <c r="N22" s="286">
        <f>main!BJ118</f>
        <v>60</v>
      </c>
    </row>
    <row r="23" spans="1:14" ht="15.75" x14ac:dyDescent="0.25">
      <c r="A23" s="218" t="s">
        <v>71</v>
      </c>
      <c r="B23" s="283" t="s">
        <v>72</v>
      </c>
      <c r="C23" s="288">
        <f>main!AY119</f>
        <v>164.5</v>
      </c>
      <c r="D23" s="288">
        <f>main!AZ119</f>
        <v>233</v>
      </c>
      <c r="E23" s="288">
        <f>main!BA119</f>
        <v>232.6</v>
      </c>
      <c r="F23" s="288">
        <f>main!BB119</f>
        <v>0.4</v>
      </c>
      <c r="G23" s="288">
        <f>main!BC119</f>
        <v>63</v>
      </c>
      <c r="H23" s="288">
        <f>main!BD119</f>
        <v>62.6</v>
      </c>
      <c r="I23" s="288">
        <f>main!BE119</f>
        <v>0.4</v>
      </c>
      <c r="J23" s="288">
        <f>main!BF119</f>
        <v>-170</v>
      </c>
      <c r="K23" s="288">
        <f>main!BG119</f>
        <v>27.038626609442062</v>
      </c>
      <c r="L23" s="288">
        <f>main!BH119</f>
        <v>83.1</v>
      </c>
      <c r="M23" s="288">
        <f>main!BI119</f>
        <v>-20.099999999999994</v>
      </c>
      <c r="N23" s="288">
        <f>main!BJ119</f>
        <v>75.812274368231044</v>
      </c>
    </row>
    <row r="24" spans="1:14" x14ac:dyDescent="0.25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25">
      <c r="A25" s="218" t="s">
        <v>74</v>
      </c>
      <c r="B25" s="283" t="s">
        <v>73</v>
      </c>
      <c r="C25" s="288">
        <f>main!AY122</f>
        <v>1329.8</v>
      </c>
      <c r="D25" s="288">
        <f>main!AZ122</f>
        <v>1449.2</v>
      </c>
      <c r="E25" s="288">
        <f>main!BA122</f>
        <v>1445.1000000000001</v>
      </c>
      <c r="F25" s="288">
        <f>main!BB122</f>
        <v>4.0999999999999996</v>
      </c>
      <c r="G25" s="288">
        <f>main!BC122</f>
        <v>654.5</v>
      </c>
      <c r="H25" s="288">
        <f>main!BD122</f>
        <v>653</v>
      </c>
      <c r="I25" s="288">
        <f>main!BE122</f>
        <v>1.5</v>
      </c>
      <c r="J25" s="288">
        <f>main!BF122</f>
        <v>-794.7</v>
      </c>
      <c r="K25" s="288">
        <f>main!BG122</f>
        <v>45.162848468120345</v>
      </c>
      <c r="L25" s="288">
        <f>main!BH122</f>
        <v>584</v>
      </c>
      <c r="M25" s="288">
        <f>main!BI122</f>
        <v>70.5</v>
      </c>
      <c r="N25" s="288">
        <f>main!BJ122</f>
        <v>112.07191780821917</v>
      </c>
    </row>
    <row r="26" spans="1:14" s="282" customFormat="1" ht="18.75" customHeight="1" x14ac:dyDescent="0.2">
      <c r="A26" s="285" t="s">
        <v>207</v>
      </c>
      <c r="B26" s="287" t="s">
        <v>204</v>
      </c>
      <c r="C26" s="286">
        <f>main!AY123</f>
        <v>0</v>
      </c>
      <c r="D26" s="286">
        <f>main!AZ123</f>
        <v>0</v>
      </c>
      <c r="E26" s="286">
        <f>main!BA123</f>
        <v>0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0</v>
      </c>
      <c r="K26" s="286" t="str">
        <f>main!BG123</f>
        <v xml:space="preserve"> 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75" x14ac:dyDescent="0.25">
      <c r="A27" s="218" t="s">
        <v>76</v>
      </c>
      <c r="B27" s="283" t="s">
        <v>75</v>
      </c>
      <c r="C27" s="288">
        <f>main!AY124</f>
        <v>10813.4</v>
      </c>
      <c r="D27" s="288">
        <f>main!AZ124</f>
        <v>11127.2</v>
      </c>
      <c r="E27" s="288">
        <f>main!BA124</f>
        <v>11101.5</v>
      </c>
      <c r="F27" s="288">
        <f>main!BB124</f>
        <v>25.7</v>
      </c>
      <c r="G27" s="288">
        <f>main!BC124</f>
        <v>6340</v>
      </c>
      <c r="H27" s="288">
        <f>main!BD124</f>
        <v>6332.2</v>
      </c>
      <c r="I27" s="288">
        <f>main!BE124</f>
        <v>7.8</v>
      </c>
      <c r="J27" s="288">
        <f>main!BF124</f>
        <v>-4787.2000000000007</v>
      </c>
      <c r="K27" s="288">
        <f>main!BG124</f>
        <v>56.977496584945001</v>
      </c>
      <c r="L27" s="288">
        <f>main!BH124</f>
        <v>5575.7</v>
      </c>
      <c r="M27" s="288">
        <f>main!BI124</f>
        <v>764.30000000000018</v>
      </c>
      <c r="N27" s="288">
        <f>main!BJ124</f>
        <v>113.70769589468588</v>
      </c>
    </row>
    <row r="28" spans="1:14" x14ac:dyDescent="0.25">
      <c r="A28" s="285" t="s">
        <v>207</v>
      </c>
      <c r="B28" s="287" t="s">
        <v>204</v>
      </c>
      <c r="C28" s="286">
        <f>main!AY125</f>
        <v>0</v>
      </c>
      <c r="D28" s="286">
        <f>main!AZ125</f>
        <v>6.2</v>
      </c>
      <c r="E28" s="286">
        <f>main!BA125</f>
        <v>6.2</v>
      </c>
      <c r="F28" s="286">
        <f>main!BB125</f>
        <v>0</v>
      </c>
      <c r="G28" s="286">
        <f>main!BC125</f>
        <v>5.3</v>
      </c>
      <c r="H28" s="286">
        <f>main!BD125</f>
        <v>5.3</v>
      </c>
      <c r="I28" s="286">
        <f>main!BE125</f>
        <v>0</v>
      </c>
      <c r="J28" s="286">
        <f>main!BF125</f>
        <v>-0.90000000000000036</v>
      </c>
      <c r="K28" s="286">
        <f>main!BG125</f>
        <v>85.483870967741922</v>
      </c>
      <c r="L28" s="286">
        <f>main!BH125</f>
        <v>0.1</v>
      </c>
      <c r="M28" s="286">
        <f>main!BI125</f>
        <v>5.2</v>
      </c>
      <c r="N28" s="286" t="str">
        <f>main!BJ125</f>
        <v>&gt;200</v>
      </c>
    </row>
    <row r="29" spans="1:14" ht="15.75" x14ac:dyDescent="0.25">
      <c r="A29" s="218" t="s">
        <v>78</v>
      </c>
      <c r="B29" s="283" t="s">
        <v>77</v>
      </c>
      <c r="C29" s="288">
        <f>main!AY126</f>
        <v>1569.9</v>
      </c>
      <c r="D29" s="288">
        <f>main!AZ126</f>
        <v>1620.5</v>
      </c>
      <c r="E29" s="288">
        <f>main!BA126</f>
        <v>1620.5</v>
      </c>
      <c r="F29" s="288">
        <f>main!BB126</f>
        <v>0</v>
      </c>
      <c r="G29" s="288">
        <f>main!BC126</f>
        <v>829.9</v>
      </c>
      <c r="H29" s="288">
        <f>main!BD126</f>
        <v>829.9</v>
      </c>
      <c r="I29" s="288">
        <f>main!BE126</f>
        <v>0</v>
      </c>
      <c r="J29" s="288">
        <f>main!BF126</f>
        <v>-790.6</v>
      </c>
      <c r="K29" s="288">
        <f>main!BG126</f>
        <v>51.212588707189134</v>
      </c>
      <c r="L29" s="288">
        <f>main!BH126</f>
        <v>708.9</v>
      </c>
      <c r="M29" s="288">
        <f>main!BI126</f>
        <v>121</v>
      </c>
      <c r="N29" s="288">
        <f>main!BJ126</f>
        <v>117.06869798279025</v>
      </c>
    </row>
    <row r="30" spans="1:14" x14ac:dyDescent="0.25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4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4" t="s">
        <v>303</v>
      </c>
    </row>
    <row r="2" spans="1:10" ht="15.75" x14ac:dyDescent="0.25">
      <c r="A2" s="218" t="s">
        <v>68</v>
      </c>
      <c r="B2" s="259">
        <v>172.6</v>
      </c>
      <c r="C2" s="365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5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5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5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5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5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5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5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5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5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296</v>
      </c>
      <c r="B2">
        <v>3182.4</v>
      </c>
      <c r="C2" s="259">
        <v>4981.8999999999996</v>
      </c>
    </row>
    <row r="3" spans="1:7" x14ac:dyDescent="0.25">
      <c r="A3" t="s">
        <v>295</v>
      </c>
      <c r="B3">
        <v>2306.4</v>
      </c>
      <c r="C3" s="259">
        <v>3249</v>
      </c>
    </row>
    <row r="4" spans="1:7" x14ac:dyDescent="0.25">
      <c r="A4" t="s">
        <v>297</v>
      </c>
      <c r="B4">
        <v>30.4</v>
      </c>
      <c r="C4" s="259">
        <v>95.6</v>
      </c>
    </row>
    <row r="5" spans="1:7" x14ac:dyDescent="0.25">
      <c r="A5" t="s">
        <v>298</v>
      </c>
      <c r="B5">
        <v>153.1</v>
      </c>
      <c r="C5" s="259">
        <v>390.5</v>
      </c>
    </row>
    <row r="6" spans="1:7" x14ac:dyDescent="0.25">
      <c r="A6" t="s">
        <v>299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2021-09-02T10:20:59Z</dcterms:modified>
</cp:coreProperties>
</file>