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ai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  <c r="H209" i="1"/>
  <c r="G209" i="1"/>
  <c r="H194" i="1"/>
  <c r="G194" i="1"/>
  <c r="F194" i="1"/>
  <c r="H192" i="1"/>
  <c r="G192" i="1"/>
  <c r="F192" i="1"/>
  <c r="H191" i="1"/>
  <c r="H235" i="1" s="1"/>
  <c r="G191" i="1"/>
  <c r="G235" i="1" s="1"/>
  <c r="F191" i="1"/>
  <c r="F235" i="1" s="1"/>
  <c r="G177" i="1"/>
  <c r="H176" i="1"/>
  <c r="H178" i="1" s="1"/>
  <c r="G176" i="1"/>
  <c r="F176" i="1"/>
  <c r="F178" i="1" s="1"/>
  <c r="G175" i="1"/>
  <c r="G178" i="1" s="1"/>
  <c r="G179" i="1" s="1"/>
  <c r="H173" i="1"/>
  <c r="H179" i="1" s="1"/>
  <c r="G173" i="1"/>
  <c r="F173" i="1"/>
  <c r="F179" i="1" s="1"/>
  <c r="H162" i="1"/>
  <c r="G162" i="1"/>
  <c r="H151" i="1"/>
  <c r="G150" i="1"/>
  <c r="G151" i="1" s="1"/>
  <c r="H148" i="1"/>
  <c r="G148" i="1"/>
  <c r="H143" i="1"/>
  <c r="G143" i="1"/>
  <c r="H139" i="1"/>
  <c r="G139" i="1"/>
  <c r="H134" i="1"/>
  <c r="G134" i="1"/>
  <c r="H127" i="1"/>
  <c r="G127" i="1"/>
  <c r="G121" i="1"/>
  <c r="H120" i="1"/>
  <c r="H121" i="1" s="1"/>
  <c r="H152" i="1" s="1"/>
  <c r="H180" i="1" s="1"/>
  <c r="G120" i="1"/>
  <c r="F120" i="1"/>
  <c r="F121" i="1" s="1"/>
  <c r="F152" i="1" s="1"/>
  <c r="G119" i="1"/>
  <c r="H112" i="1"/>
  <c r="G112" i="1"/>
  <c r="H109" i="1"/>
  <c r="G109" i="1"/>
  <c r="H103" i="1"/>
  <c r="G102" i="1"/>
  <c r="G103" i="1" s="1"/>
  <c r="G101" i="1"/>
  <c r="H99" i="1"/>
  <c r="G99" i="1"/>
  <c r="H94" i="1"/>
  <c r="G94" i="1"/>
  <c r="H90" i="1"/>
  <c r="G90" i="1"/>
  <c r="H83" i="1"/>
  <c r="G83" i="1"/>
  <c r="F83" i="1"/>
  <c r="H80" i="1"/>
  <c r="G80" i="1"/>
  <c r="F80" i="1"/>
  <c r="H78" i="1"/>
  <c r="G78" i="1"/>
  <c r="F78" i="1"/>
  <c r="H77" i="1"/>
  <c r="H84" i="1" s="1"/>
  <c r="G77" i="1"/>
  <c r="G84" i="1" s="1"/>
  <c r="F77" i="1"/>
  <c r="F84" i="1" s="1"/>
  <c r="H75" i="1"/>
  <c r="G72" i="1"/>
  <c r="G71" i="1"/>
  <c r="G75" i="1" s="1"/>
  <c r="H68" i="1"/>
  <c r="H69" i="1" s="1"/>
  <c r="H113" i="1" s="1"/>
  <c r="G68" i="1"/>
  <c r="G69" i="1" s="1"/>
  <c r="F68" i="1"/>
  <c r="F69" i="1" s="1"/>
  <c r="G66" i="1"/>
  <c r="G60" i="1"/>
  <c r="H58" i="1"/>
  <c r="H60" i="1" s="1"/>
  <c r="G58" i="1"/>
  <c r="F58" i="1"/>
  <c r="F60" i="1" s="1"/>
  <c r="H56" i="1"/>
  <c r="G56" i="1"/>
  <c r="F56" i="1"/>
  <c r="H50" i="1"/>
  <c r="G50" i="1"/>
  <c r="F50" i="1"/>
  <c r="H47" i="1"/>
  <c r="G47" i="1"/>
  <c r="F47" i="1"/>
  <c r="H39" i="1"/>
  <c r="G39" i="1"/>
  <c r="F39" i="1"/>
  <c r="H36" i="1"/>
  <c r="G36" i="1"/>
  <c r="F36" i="1"/>
  <c r="H32" i="1"/>
  <c r="G32" i="1"/>
  <c r="F32" i="1"/>
  <c r="H31" i="1"/>
  <c r="H40" i="1" s="1"/>
  <c r="G31" i="1"/>
  <c r="G40" i="1" s="1"/>
  <c r="F31" i="1"/>
  <c r="F40" i="1" s="1"/>
  <c r="H29" i="1"/>
  <c r="G29" i="1"/>
  <c r="F29" i="1"/>
  <c r="G23" i="1"/>
  <c r="H22" i="1"/>
  <c r="G22" i="1"/>
  <c r="F22" i="1"/>
  <c r="F23" i="1" s="1"/>
  <c r="H21" i="1"/>
  <c r="H23" i="1" s="1"/>
  <c r="G21" i="1"/>
  <c r="F21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H19" i="1" s="1"/>
  <c r="H24" i="1" s="1"/>
  <c r="H61" i="1" s="1"/>
  <c r="H114" i="1" s="1"/>
  <c r="G11" i="1"/>
  <c r="F11" i="1"/>
  <c r="H10" i="1"/>
  <c r="G10" i="1"/>
  <c r="G19" i="1" s="1"/>
  <c r="G24" i="1" s="1"/>
  <c r="G61" i="1" s="1"/>
  <c r="F10" i="1"/>
  <c r="F19" i="1" s="1"/>
  <c r="G152" i="1" l="1"/>
  <c r="G180" i="1" s="1"/>
  <c r="F113" i="1"/>
  <c r="F180" i="1"/>
  <c r="F24" i="1"/>
  <c r="F61" i="1" s="1"/>
  <c r="G113" i="1"/>
  <c r="G114" i="1" s="1"/>
  <c r="F114" i="1" l="1"/>
</calcChain>
</file>

<file path=xl/sharedStrings.xml><?xml version="1.0" encoding="utf-8"?>
<sst xmlns="http://schemas.openxmlformats.org/spreadsheetml/2006/main" count="592" uniqueCount="486">
  <si>
    <t>BILANŢUL  CONTABIL  al  GUVERNULUI  CENTRAL</t>
  </si>
  <si>
    <t>la situaţia din 31 decembrie 2019</t>
  </si>
  <si>
    <t>mii lei</t>
  </si>
  <si>
    <t>Grup de conturi</t>
  </si>
  <si>
    <t>Denumirea indicatorului</t>
  </si>
  <si>
    <t>Codul rindului</t>
  </si>
  <si>
    <t>Sold la începutul perioadei</t>
  </si>
  <si>
    <t>Sold la sfârșitul perioadei până la închiderea anuală</t>
  </si>
  <si>
    <t>Sold la sfârșitul perioadei după   închiderea anuală</t>
  </si>
  <si>
    <t>1</t>
  </si>
  <si>
    <t xml:space="preserve">3 </t>
  </si>
  <si>
    <t>ACTIVE NEFINANCIARE</t>
  </si>
  <si>
    <t>x</t>
  </si>
  <si>
    <t>31</t>
  </si>
  <si>
    <t xml:space="preserve"> MIJLOACE FIXE </t>
  </si>
  <si>
    <t>1.1</t>
  </si>
  <si>
    <t>311</t>
  </si>
  <si>
    <t>Clădiri</t>
  </si>
  <si>
    <t>1.1.1</t>
  </si>
  <si>
    <t>312</t>
  </si>
  <si>
    <t>Construcţii speciale</t>
  </si>
  <si>
    <t>1.1.2</t>
  </si>
  <si>
    <t>313</t>
  </si>
  <si>
    <t>Instalaţii de transmisie</t>
  </si>
  <si>
    <t>1.1.3</t>
  </si>
  <si>
    <t>314</t>
  </si>
  <si>
    <t>Maşini şi utilaje</t>
  </si>
  <si>
    <t>1.1.4</t>
  </si>
  <si>
    <t>315</t>
  </si>
  <si>
    <t>Mijloace de transport</t>
  </si>
  <si>
    <t>1.1.5</t>
  </si>
  <si>
    <t>316</t>
  </si>
  <si>
    <t>Unelte şi  scule, inventar de producere şi gospodăresc</t>
  </si>
  <si>
    <t>1.1.6</t>
  </si>
  <si>
    <t>317</t>
  </si>
  <si>
    <t>Active nemateriale</t>
  </si>
  <si>
    <t>1.1.7</t>
  </si>
  <si>
    <t>318</t>
  </si>
  <si>
    <t>Alte mijloace fixe</t>
  </si>
  <si>
    <t>1.1.8</t>
  </si>
  <si>
    <t>319</t>
  </si>
  <si>
    <t>Investiţii capitale în active în curs de execuţie</t>
  </si>
  <si>
    <t>1.1.9</t>
  </si>
  <si>
    <t>TOTAL MIJLOACE FIXE (1.1.999=1.1.1+1.1.2+1.1.3+1.1.4+1.1.5+1.1.6+1.1.7+1.1.8+1.1.9)</t>
  </si>
  <si>
    <t>1.1.999</t>
  </si>
  <si>
    <t>39</t>
  </si>
  <si>
    <t>UZURA MIJLOACELOR FIXE ŞI AMORTIZAREA ACTIVELOR NEMATERIALE</t>
  </si>
  <si>
    <t>1.2</t>
  </si>
  <si>
    <t>391</t>
  </si>
  <si>
    <t>Uzura mijloacelor fixe</t>
  </si>
  <si>
    <t>1.2.1</t>
  </si>
  <si>
    <t>392</t>
  </si>
  <si>
    <t>Amortizarea activelor nemateriale</t>
  </si>
  <si>
    <t>1.2.2</t>
  </si>
  <si>
    <t>TOTAL UZURA  MIJLOACELOR FIXE ŞI AMORTIZAREA ACTIVELOR NEMATERIALE (1.2.999=1.2.1+1.2.2)</t>
  </si>
  <si>
    <t>1.2.999</t>
  </si>
  <si>
    <t>Valoarea de bilanţ a mijloacelor fixe (1.3 = 1.1.999 - 1.2.999)</t>
  </si>
  <si>
    <t>1.3</t>
  </si>
  <si>
    <t>32</t>
  </si>
  <si>
    <t xml:space="preserve">REZERVE MATERIALE ALE STATULUI </t>
  </si>
  <si>
    <t>1.4</t>
  </si>
  <si>
    <t>321</t>
  </si>
  <si>
    <t>Rezervele materiale de stat</t>
  </si>
  <si>
    <t>1.4.1</t>
  </si>
  <si>
    <t>322</t>
  </si>
  <si>
    <t>Rezerve de mobilizare</t>
  </si>
  <si>
    <t>1.4.2</t>
  </si>
  <si>
    <t>323</t>
  </si>
  <si>
    <t>Alte rezerve materiale</t>
  </si>
  <si>
    <t>1.4.3</t>
  </si>
  <si>
    <t>TOTAL REZERVE DE STAT (1.4.999=1.4.1+1.4.2+1.4.3)</t>
  </si>
  <si>
    <t>1.4.999</t>
  </si>
  <si>
    <t>STOCURI DE MATERIALE CIRCULANTE</t>
  </si>
  <si>
    <t>1.5</t>
  </si>
  <si>
    <t>Combustibil, carburanţi şi lubrifianţi</t>
  </si>
  <si>
    <t>1.5.1</t>
  </si>
  <si>
    <t>Piese de schimb</t>
  </si>
  <si>
    <t>1.5.2</t>
  </si>
  <si>
    <t>Produse alimentare</t>
  </si>
  <si>
    <t>1.5.3</t>
  </si>
  <si>
    <t>Medicamente şi materiale sanitare</t>
  </si>
  <si>
    <t>1.5.4</t>
  </si>
  <si>
    <t>Materiale pentru scopuri didactice, ştiinţifice şi alte scopuri</t>
  </si>
  <si>
    <t>1.5.5</t>
  </si>
  <si>
    <t>Materiale de uz gospodăresc şi rechizite de birou</t>
  </si>
  <si>
    <t>1.5.6</t>
  </si>
  <si>
    <t>Materiale de construcţie</t>
  </si>
  <si>
    <t>1.5.7</t>
  </si>
  <si>
    <t>Accesorii de pat, îmbrăcăminte, încălţăminte</t>
  </si>
  <si>
    <t>1.5.8</t>
  </si>
  <si>
    <t>Alte materiale</t>
  </si>
  <si>
    <t>1.5.9</t>
  </si>
  <si>
    <t>TOTAL STOCURI DE MATERIALE CIRCULANTE (1.5.999=1.5.1+1.5.2+1.5.3+1.5.4+1.5.5+1.5.6+1.5.7+1.5.8+1.5.9)</t>
  </si>
  <si>
    <t>1.5.999</t>
  </si>
  <si>
    <t>PRODUCŢIE ÎN CURS DE EXECUŢIE, PRODUSE ŞI PRODUCŢIE FINITĂ, ANIMALE TINERE LA ÎNGRĂŞAT</t>
  </si>
  <si>
    <t>1.6</t>
  </si>
  <si>
    <t xml:space="preserve">Producţie în curs de execuţie </t>
  </si>
  <si>
    <t>1.6.1</t>
  </si>
  <si>
    <t>Animale tinere şi la îngrăşat</t>
  </si>
  <si>
    <t>1.6.2</t>
  </si>
  <si>
    <t>Produse finite ale unităților de producție</t>
  </si>
  <si>
    <t>1.6.3</t>
  </si>
  <si>
    <t>Producţie finită a gospodăriilor agricole auxiliare</t>
  </si>
  <si>
    <t>1.6.4</t>
  </si>
  <si>
    <t>Produse semifabricate</t>
  </si>
  <si>
    <t>1.6.5</t>
  </si>
  <si>
    <t>TOTAL  PRODUCŢIE ÎN CURS DE EXECUŢIE, PRODUSE ŞI PRODUCŢIE FINITĂ, ANIMALE TINERE LA ÎNGRĂŞAT (1.6.999=1.6.1+1.6.2+1.6.3+1.6.4+1.6.5)</t>
  </si>
  <si>
    <t>1.6.999</t>
  </si>
  <si>
    <t>MĂRFURI</t>
  </si>
  <si>
    <t>1.7</t>
  </si>
  <si>
    <t>Mărfuri</t>
  </si>
  <si>
    <t>1.7.1</t>
  </si>
  <si>
    <t>TOTAL  MĂRFURI (1.7.999=1.7.1)</t>
  </si>
  <si>
    <t>1.7.999</t>
  </si>
  <si>
    <t xml:space="preserve">VALORI </t>
  </si>
  <si>
    <t>1.8</t>
  </si>
  <si>
    <t>Metale şi pietre preţioase</t>
  </si>
  <si>
    <t>1.8.1</t>
  </si>
  <si>
    <t>Articole de juvaerie</t>
  </si>
  <si>
    <t>1.8.2</t>
  </si>
  <si>
    <t>Activele moştenirii culturale</t>
  </si>
  <si>
    <t>1.8.3</t>
  </si>
  <si>
    <t xml:space="preserve">Alte valori </t>
  </si>
  <si>
    <t>1.8.4</t>
  </si>
  <si>
    <t>TOTAL  VALORI (1.8.999=1.8.1+1.8.2+1.8.3+1.8.4)</t>
  </si>
  <si>
    <t>1.8.999</t>
  </si>
  <si>
    <t>ACTIVE NEPRODUCTIVE</t>
  </si>
  <si>
    <t>1.9</t>
  </si>
  <si>
    <t>Terenuri</t>
  </si>
  <si>
    <t>1.9.1</t>
  </si>
  <si>
    <t xml:space="preserve">Resurse naturale </t>
  </si>
  <si>
    <t>1.9.2</t>
  </si>
  <si>
    <t>TOTAL ACTIVE NEPRODUCTIVE (1.9.999=1.9.1+1.9.2)</t>
  </si>
  <si>
    <t>1.9.999</t>
  </si>
  <si>
    <t>TOTAL ACTIVE NEFINANCIARE (2=1.3+1.4.999+1.5.999+1.6.999+1.7.999+1.8.999+1.9.999)</t>
  </si>
  <si>
    <t>2</t>
  </si>
  <si>
    <t>4</t>
  </si>
  <si>
    <t xml:space="preserve">ACTIVE FINANCIARE  </t>
  </si>
  <si>
    <t>3</t>
  </si>
  <si>
    <t>41</t>
  </si>
  <si>
    <t xml:space="preserve"> CREANŢE INTERNE</t>
  </si>
  <si>
    <t>3.1</t>
  </si>
  <si>
    <t>Valori mobiliare de stat (cu excepţia acţiunilor) procurate pe piaţa primara</t>
  </si>
  <si>
    <t>3.1.1</t>
  </si>
  <si>
    <t>Garanții de stat interne</t>
  </si>
  <si>
    <t>3.1.2</t>
  </si>
  <si>
    <t xml:space="preserve">Acţiuni şi alte forme de participare în capital în interiorul ţării </t>
  </si>
  <si>
    <t>3.1.3</t>
  </si>
  <si>
    <t>Alte creante interne  ale bugetului</t>
  </si>
  <si>
    <t>3.1.4</t>
  </si>
  <si>
    <t>419</t>
  </si>
  <si>
    <t>Alte creanţe ale instituţiilor bugetare</t>
  </si>
  <si>
    <t>3.1.5</t>
  </si>
  <si>
    <t>TOTAL CREANŢE INTERNE (3.1.999=3.1.1+3.1.2+3.1.3+3.1.4+3.1.5)</t>
  </si>
  <si>
    <t>3.1.999</t>
  </si>
  <si>
    <t>DIFERENŢA DE CURS VALUTAR</t>
  </si>
  <si>
    <t>3.2</t>
  </si>
  <si>
    <t>Diferenţa de curs pozitivă</t>
  </si>
  <si>
    <t>3.2.1</t>
  </si>
  <si>
    <t>Diferenţa de curs negativă</t>
  </si>
  <si>
    <t>3.2.2</t>
  </si>
  <si>
    <t>Diferența de curs pozitivă pentru mijloacele temporar intrate în posesia instituțiilor</t>
  </si>
  <si>
    <t>3.2.3</t>
  </si>
  <si>
    <t>Diferența de curs negativă pentru mijloacele temporar intrate în posesia instituțiilor</t>
  </si>
  <si>
    <t>3.2.4</t>
  </si>
  <si>
    <t>TOTAL DIFERENŢA DE CURS VALUTAR (3.2.999=3.2.1+3.2.2+3.2.3+3.2.4)</t>
  </si>
  <si>
    <t>3.2.999</t>
  </si>
  <si>
    <t>MIJLOACE BĂNEŞTI</t>
  </si>
  <si>
    <t>3.3</t>
  </si>
  <si>
    <t>Conturi curente în sistemul trezorerial</t>
  </si>
  <si>
    <t>3.3.1</t>
  </si>
  <si>
    <t>Conturi curente în afara sistemului trezorerial</t>
  </si>
  <si>
    <t>3.3.2</t>
  </si>
  <si>
    <t>Depozite</t>
  </si>
  <si>
    <t>3.3.3</t>
  </si>
  <si>
    <t>Casa</t>
  </si>
  <si>
    <t>3.3.4</t>
  </si>
  <si>
    <t>Sume în drum</t>
  </si>
  <si>
    <t>3.3.5</t>
  </si>
  <si>
    <t xml:space="preserve">Acreditive </t>
  </si>
  <si>
    <t>3.3.6</t>
  </si>
  <si>
    <t>Alte valori şi mijloace băneşti</t>
  </si>
  <si>
    <t>3.3.7</t>
  </si>
  <si>
    <t>TOTAL MIJLOACE BĂNEŞTI (3.3.999=3.3.1+3.3.2+3.3.3+3.3.4+3.3.5+3.3.6+3.3.7)</t>
  </si>
  <si>
    <t>3.3.999</t>
  </si>
  <si>
    <t>CREDITE INTERNE ÎNTRE BUGETE</t>
  </si>
  <si>
    <t>3.4</t>
  </si>
  <si>
    <t xml:space="preserve">Credite între bugetul de stat si bugetele locale </t>
  </si>
  <si>
    <t>3.4.1</t>
  </si>
  <si>
    <t>Credite în cadrul bugetului consolidat central</t>
  </si>
  <si>
    <t>3.4.2</t>
  </si>
  <si>
    <t>Credite între bugetele locale în cadrul unei unități administrativ-teritoriale</t>
  </si>
  <si>
    <t>3.4.3</t>
  </si>
  <si>
    <t>Credite între bugetele locale a diferitor unități administrativ-teritoriale</t>
  </si>
  <si>
    <t>3.4.4</t>
  </si>
  <si>
    <t>TOTAL CREDITE INTERNE ÎNTRE BUGETE (3.4.999=3.4.1+3.4.2+3.4.3+3.4.4)</t>
  </si>
  <si>
    <t>3.4.999</t>
  </si>
  <si>
    <t>CREDITE INTERNE INSTITUŢIILOR NEFINANCIARE ŞI FINANCIARE</t>
  </si>
  <si>
    <t>3.5</t>
  </si>
  <si>
    <t>Credite instituțiilor nefinanciare</t>
  </si>
  <si>
    <t>3.5.1</t>
  </si>
  <si>
    <t>Credite instituțiilor  financiare</t>
  </si>
  <si>
    <t>3.5.2</t>
  </si>
  <si>
    <t>TOTAL CREDITE INTERNE INSTITUŢIILOR NEFINANCIARE ŞI FINANCIARE (3.5.999=3.5.1+3.5.2)</t>
  </si>
  <si>
    <t>3.5.999</t>
  </si>
  <si>
    <t>ÎMPRUMUTURI RECREDITATE INTERNE ÎNTRE BUGETE</t>
  </si>
  <si>
    <t>3.6</t>
  </si>
  <si>
    <t>Împrumuturi recreditate între bugetul de stat și bugetele locale</t>
  </si>
  <si>
    <t>3.6.1</t>
  </si>
  <si>
    <t>Împrumuturi recreditate între  bugetele locale în cadrul unei unități administrativ-teritoriale</t>
  </si>
  <si>
    <t>3.6.2</t>
  </si>
  <si>
    <t>Împrumuturi recreditate între  bugetele locale ale diferitor unități administrativ-teritoriale</t>
  </si>
  <si>
    <t>3.6.3</t>
  </si>
  <si>
    <t>TOTAL ÎMPRUMUTURI RECREDITATE INTERNE ÎNTRE BUGETE (3.6.999=3.6.1+3.6.2+3.6.3)</t>
  </si>
  <si>
    <t>3.6.999</t>
  </si>
  <si>
    <t>ÎMPRUMUTURI RECREDITATE INSTITUŢIILOR NEFINANCIARE ŞI FINANCIARE</t>
  </si>
  <si>
    <t>3.7</t>
  </si>
  <si>
    <t>Împrumuturi recreditate instituțiilor nefinanciare</t>
  </si>
  <si>
    <t>3.7.1</t>
  </si>
  <si>
    <t>Împrumuturi recreditate instituțiilor  financiare</t>
  </si>
  <si>
    <t>3.7.2</t>
  </si>
  <si>
    <t>TOTAL ÎMPRUMUTURI RECREDITATE INSTITUŢIILOR NEFINANCIARE ŞI FINANCIARE (3.7.999=3.7.1+3.7.2)</t>
  </si>
  <si>
    <t>3.7.999</t>
  </si>
  <si>
    <t>CREANŢE EXTERNE</t>
  </si>
  <si>
    <t>3.8</t>
  </si>
  <si>
    <t>Valori mobiliare procurate pe piaţa externă</t>
  </si>
  <si>
    <t>3.8.1</t>
  </si>
  <si>
    <t>Garanții externe</t>
  </si>
  <si>
    <t>3.8.2</t>
  </si>
  <si>
    <t>Acţiuni şi alte forme de participare în capital peste hotare</t>
  </si>
  <si>
    <t>3.8.3</t>
  </si>
  <si>
    <t>Alte creanţe externe ale bugetului</t>
  </si>
  <si>
    <t>3.8.4</t>
  </si>
  <si>
    <t>TOTAL CREANŢE EXTERNE (3.8.999=3.8.1+3.8.2+3.8.3+3.8.4)</t>
  </si>
  <si>
    <t>3.8.999</t>
  </si>
  <si>
    <t>CREDITE EXTERNE</t>
  </si>
  <si>
    <t>3.9</t>
  </si>
  <si>
    <t>Credite externe acordate</t>
  </si>
  <si>
    <t>3.9.1</t>
  </si>
  <si>
    <t>TOTAL CREDITE EXTERNE (3.9.999=3.9.1)</t>
  </si>
  <si>
    <t>3.9.999</t>
  </si>
  <si>
    <t>TOTAL ACTIVE FINANCIARE (4=3.1.999+3.2.999+3.3.999+3.4.999+3.5.999+3.6.999+3.7.999+3.8.999+ 3.9.999)</t>
  </si>
  <si>
    <t>TOTAL ACTIV (5=2+4)</t>
  </si>
  <si>
    <t>5</t>
  </si>
  <si>
    <t>DATORII</t>
  </si>
  <si>
    <t>6</t>
  </si>
  <si>
    <t>51</t>
  </si>
  <si>
    <t>DATORII INTERNE</t>
  </si>
  <si>
    <t>6.1</t>
  </si>
  <si>
    <t>513</t>
  </si>
  <si>
    <t>Valori mobiliare de stat cu excepţia acţiunilor</t>
  </si>
  <si>
    <t>6.1.1</t>
  </si>
  <si>
    <t>514</t>
  </si>
  <si>
    <t>6.1.2</t>
  </si>
  <si>
    <t>518</t>
  </si>
  <si>
    <t>Alte datorii interne ale bugetului</t>
  </si>
  <si>
    <t>6.1.3</t>
  </si>
  <si>
    <t>519</t>
  </si>
  <si>
    <t>Alte datorii ale instituțiilor bugetare</t>
  </si>
  <si>
    <t>6.1.4</t>
  </si>
  <si>
    <t>TOTAL DATORII INTERNE (6.1.999=6.1.1+6.1.2+6.1.3+6.1.4)</t>
  </si>
  <si>
    <t>6.1.999</t>
  </si>
  <si>
    <t>ÎMPRUMUTURI INTERNE ÎNTRE BUGETE</t>
  </si>
  <si>
    <t>6.2</t>
  </si>
  <si>
    <t>Împrumuturi între bugetul de stat si bugetele locale</t>
  </si>
  <si>
    <t>6.2.1</t>
  </si>
  <si>
    <t>Împrumuturi în cadrul bugetului consolidat central</t>
  </si>
  <si>
    <t>6.2.2</t>
  </si>
  <si>
    <t>Împrumuturi între bugetele locale în cadrul unei unități administrativ-teritoriale</t>
  </si>
  <si>
    <t>6.2.3</t>
  </si>
  <si>
    <t>Împrumuturi între bugetele locale a diferitor unități administrativ-teritoriale</t>
  </si>
  <si>
    <t>6.2.4</t>
  </si>
  <si>
    <t>TOTAL ÎMPRUMUTURI INTERNE ÎNTRE BUGETE (6.2.999=6.2.1+6.2.2+6.2.3+6.2.4)</t>
  </si>
  <si>
    <t>6.2.999</t>
  </si>
  <si>
    <t>ÎMPRUMUTURI INTERNE INSTITUŢIILOR NEFINANCIARE ŞI FINANCIARE</t>
  </si>
  <si>
    <t>6.3</t>
  </si>
  <si>
    <t>Împrumuturi interne de la instituțiile nefinanciare</t>
  </si>
  <si>
    <t>6.3.1</t>
  </si>
  <si>
    <t>Împrumuturi interne de la instituțiile  financiare</t>
  </si>
  <si>
    <t>6.3.2</t>
  </si>
  <si>
    <t>Împrumuturi de la banca națională a moldovei cu garanția valorilor mobiliare de stat</t>
  </si>
  <si>
    <t>6.3.3</t>
  </si>
  <si>
    <t>Alte împrumuturi</t>
  </si>
  <si>
    <t>6.3.4</t>
  </si>
  <si>
    <t>Împrumuturi din disponibilul mijloacelor temporar intrate în posesia instituțiilor</t>
  </si>
  <si>
    <t>6.3.5</t>
  </si>
  <si>
    <t>TOTAL ÎMPRUMUTURI INTERNE INSTITUŢIILOR NEFINANCIARE ŞI FINANCIARE (6.3.999=6.3.1+6.3.2+6.3.3+6.3.4+6.3.5)</t>
  </si>
  <si>
    <t>6.3.999</t>
  </si>
  <si>
    <t>6.4</t>
  </si>
  <si>
    <t>6.4.1</t>
  </si>
  <si>
    <t>6.4.2</t>
  </si>
  <si>
    <t>6.4.3</t>
  </si>
  <si>
    <t>TOTALÎMPRUMUTURI RECREDITATE INTERNE ÎNTRE BUGETE (6.4.999=6.4.1+6.4.2+6.4.3)</t>
  </si>
  <si>
    <t>6.4.999</t>
  </si>
  <si>
    <t>ÎMPRUMUTURI INTERNE RECREDITATE INSTITUŢIILOR NEFINANCIARE ŞI FINANCIARE</t>
  </si>
  <si>
    <t>6.5</t>
  </si>
  <si>
    <t>Împrumuturi interne recreditate instituțiilor nefinanciare</t>
  </si>
  <si>
    <t>6.5.1</t>
  </si>
  <si>
    <t>6.5.2</t>
  </si>
  <si>
    <t>TOTAL ÎMPRUMUTURI INTERNE RECREDITATE INSTITUŢIILOR NEFINANCIARE ŞI FINANCIARE (6.5.999=6.5.1+6.5.2)</t>
  </si>
  <si>
    <t>6.5.999</t>
  </si>
  <si>
    <t>DATORII EXTERNE</t>
  </si>
  <si>
    <t>6.6</t>
  </si>
  <si>
    <t>Valori mobiliare de stat emise pe piaţa externă</t>
  </si>
  <si>
    <t>6.6.1</t>
  </si>
  <si>
    <t>6.6.2</t>
  </si>
  <si>
    <t>Alte datorii externe ale bugetului</t>
  </si>
  <si>
    <t>6.6.3</t>
  </si>
  <si>
    <t>TOTAL DATORII EXTERNE (6.6.999=6.6.1+6.6.2+6.6.3)</t>
  </si>
  <si>
    <t>6.6.999</t>
  </si>
  <si>
    <t>ÎMPRUMUTURI EXTERNE</t>
  </si>
  <si>
    <t>6.7</t>
  </si>
  <si>
    <t>Împrumuturi externe</t>
  </si>
  <si>
    <t>6.7.1</t>
  </si>
  <si>
    <t>TOTAL ÎMPRUMUTURI EXTERNE (6.7.999=6.7.1)</t>
  </si>
  <si>
    <t>6.7.999</t>
  </si>
  <si>
    <t>TOTAL DATORII (7=6.1.999+6.2.999+6.3.999+6.4.999+6.5.999+6.6.999+6.7.999)</t>
  </si>
  <si>
    <t>7</t>
  </si>
  <si>
    <t xml:space="preserve">MIJLOACE TRANSMISE ŞI PRIMITE ÎNTRE CONTURI </t>
  </si>
  <si>
    <t>8</t>
  </si>
  <si>
    <t>61</t>
  </si>
  <si>
    <t xml:space="preserve">MIJLOACE TRANSMISE ŞI PRIMITE ÎNTRE CONTURI ÎN CADRUL BUGETULUI DE STAT ŞI BUGETELOR LOCALE </t>
  </si>
  <si>
    <t>8.1</t>
  </si>
  <si>
    <t>611</t>
  </si>
  <si>
    <t>Mijloace transmise /primite între Trezoreria de Stat şi trezoreriile teritoriale</t>
  </si>
  <si>
    <t>8.1.1</t>
  </si>
  <si>
    <t>612</t>
  </si>
  <si>
    <t>Mijloace transmise /primite între Trezoreria de Stat şi instituţii bugetare</t>
  </si>
  <si>
    <t>8.1.2</t>
  </si>
  <si>
    <t>613</t>
  </si>
  <si>
    <t>Mijloace transmise /primite în cadrul unei instituţii bugetare</t>
  </si>
  <si>
    <t>8.1.3</t>
  </si>
  <si>
    <t xml:space="preserve">Mijloace transmise /primite între diferite instituţii bugetare </t>
  </si>
  <si>
    <t>8.1.4</t>
  </si>
  <si>
    <t>Mijloace transmise din solduri la începutul anului</t>
  </si>
  <si>
    <t>8.1.5</t>
  </si>
  <si>
    <t>Mijloace transmise/primite în cadrul unei instituții bugetare pentru mijloacele temporar intrate</t>
  </si>
  <si>
    <t>8.1.6</t>
  </si>
  <si>
    <t>Alte mijloace transmise /primite</t>
  </si>
  <si>
    <t>8.1.7</t>
  </si>
  <si>
    <t>TOTAL MIJLOACE TRANSMISE ŞI PRIMITE ÎNTRE CONTURI ÎN CADRUL BUGETULUI DE STAT ŞI BUGETELOR LOCALE (8.1.999=8.1.1+8.1.2+8.1.3+8.1.4+8.1.5+8.1.6+8.1.7)</t>
  </si>
  <si>
    <t>8.1.999</t>
  </si>
  <si>
    <t xml:space="preserve">MIJLOACE TRANSMISE ŞI PRIMITE ÎNTRE CONTURI IN CADRUL BUGETULUI ASIGURARILOR SOCIALE DE STAT </t>
  </si>
  <si>
    <t>8.2</t>
  </si>
  <si>
    <t>63</t>
  </si>
  <si>
    <t xml:space="preserve">MIJLOACE TRANSMISE ŞI PRIMITE ÎNTRE CONTURI ÎN CADRUL FONDURILOR  ASIGURĂRII OBLIGATORII DE ASISTENŢĂ MADICALĂ </t>
  </si>
  <si>
    <t>8.3</t>
  </si>
  <si>
    <t>TOTAL MIJLOACE TRANSMISE ŞI PRIMITE ÎNTRE CONTURI (9=8.1.999+8.2+8.3)</t>
  </si>
  <si>
    <t>9</t>
  </si>
  <si>
    <t xml:space="preserve">REZULTATE </t>
  </si>
  <si>
    <t>10</t>
  </si>
  <si>
    <t>REZULTATUL EXECUTĂRII DE CASĂ A BUGETELOR</t>
  </si>
  <si>
    <t>10.1</t>
  </si>
  <si>
    <t>Rezultatul executării de casă a bugetelor din anul curent</t>
  </si>
  <si>
    <t>10.1.1</t>
  </si>
  <si>
    <t>Rezultatul executării de casă a bugetelor din anii precedenţi</t>
  </si>
  <si>
    <t>10.1.2</t>
  </si>
  <si>
    <t>Corectarea rezultatelor anilor precedenţi ale executării de casă a bugetelor</t>
  </si>
  <si>
    <t>10.1.3</t>
  </si>
  <si>
    <t>Rezultatul executării de casă a mijloacelor temporar intrate în posesia instituțiilor din anul curent</t>
  </si>
  <si>
    <t>10.1.4</t>
  </si>
  <si>
    <t>Rezultatul executării de casă a mijloacelor temporar intrate în posesia instituțiilor din anii precedenți</t>
  </si>
  <si>
    <t>10.1.5</t>
  </si>
  <si>
    <t>TOTAL REZULTATUL EXECUTĂRII DE CASĂ A BUGETELOR (10.1.999=10.1.1+10.1.2+10.1.3+10.1.4+10.1.5)</t>
  </si>
  <si>
    <t>10.1.999</t>
  </si>
  <si>
    <t>REZULTATUL FINANCIAR AL INSTITUŢIEI BUGETARE</t>
  </si>
  <si>
    <t>10.2</t>
  </si>
  <si>
    <t>Rezultatul financiar al instituției publice din anul curent</t>
  </si>
  <si>
    <t>10.2.1</t>
  </si>
  <si>
    <t>Rezultatul financiar  al institutiei publice din anii precedenţi</t>
  </si>
  <si>
    <t>10.2.2</t>
  </si>
  <si>
    <t xml:space="preserve">Corectarea rezultatelor anilor precedenţi ale instituțiilor bugetare </t>
  </si>
  <si>
    <t>10.2.3</t>
  </si>
  <si>
    <t>TOTAL REZULTATUL FINANCIAR AL INSTITUŢIEI BUGETARE (10.2.999=10.2.1+10.2.2+10.2.3)</t>
  </si>
  <si>
    <t>10.2.999</t>
  </si>
  <si>
    <t>TOTAL REZULTATE (11=10.1.999+10.2.999)</t>
  </si>
  <si>
    <t>11</t>
  </si>
  <si>
    <t>TOTAL PASIV (12=7+9+11)
(12=5)</t>
  </si>
  <si>
    <t>12</t>
  </si>
  <si>
    <t xml:space="preserve">                          CONTURI EXTRABILANTIERE</t>
  </si>
  <si>
    <t>CONTURI EXTRABILANȚIERE</t>
  </si>
  <si>
    <t>13</t>
  </si>
  <si>
    <t>Creanţe privind creditarea bugetelor de alt nivel</t>
  </si>
  <si>
    <t>13.1</t>
  </si>
  <si>
    <t>Creanţe privind creditarea instituţiilor nefinanciare</t>
  </si>
  <si>
    <t>13.2</t>
  </si>
  <si>
    <t>Creanţe privind creditarea altor instituţii şi organizaţii</t>
  </si>
  <si>
    <t>13.3</t>
  </si>
  <si>
    <t>Creanţe ale băncilor comerciale în proces de lichidare</t>
  </si>
  <si>
    <t>13.4</t>
  </si>
  <si>
    <t>Creanţe privind garanţiile pentru împrumuturile interne</t>
  </si>
  <si>
    <t>13.5</t>
  </si>
  <si>
    <t>Creanţe privind garanţiile pentru împrumuturile externe</t>
  </si>
  <si>
    <t>13.6</t>
  </si>
  <si>
    <t>Creanţe ale bugetelor pentru împrumuturile recreditate din surse externe</t>
  </si>
  <si>
    <t>13.7</t>
  </si>
  <si>
    <t>Creanţe ale instituţiilor nefinanciare pentru împrumuturile recreditate din surse externe</t>
  </si>
  <si>
    <t>13.8</t>
  </si>
  <si>
    <t>Creanţe ale instituţiilor financiare pentru împrumuturile recreditate din surse externe</t>
  </si>
  <si>
    <t>13.9</t>
  </si>
  <si>
    <t>Creanţe privind mijloacele băneşti primite de la buget în baza hotărîrilor rămase definitive ale instanţelor judecătoreşti şi apoi anulate</t>
  </si>
  <si>
    <t>13.10</t>
  </si>
  <si>
    <t xml:space="preserve">Creanțe ale contribuabililor </t>
  </si>
  <si>
    <t>13.11</t>
  </si>
  <si>
    <t>Creanţe privind cauţiunile transferate</t>
  </si>
  <si>
    <t>13.12</t>
  </si>
  <si>
    <t>Valoarea capitalului subscris în organizaţiile internaţionale în care Republica Moldova este membru achitat sub formă de “paid-in”</t>
  </si>
  <si>
    <t>13.13</t>
  </si>
  <si>
    <t>Datoria bugetului de stat privind valorile mobiliare de stat emise pe piața primară</t>
  </si>
  <si>
    <t>13.14</t>
  </si>
  <si>
    <t>Datoria bugetului de stat privind valorile mobiliare de stat convertite</t>
  </si>
  <si>
    <t>13.15</t>
  </si>
  <si>
    <t>Datoria bugetului de stat privind valorile mobiliare de stat emise pentru unele scopuri stabilite de lege</t>
  </si>
  <si>
    <t>13.16</t>
  </si>
  <si>
    <t>Datoria  privind împrumuturile acordate de alte bugete</t>
  </si>
  <si>
    <t>13.17</t>
  </si>
  <si>
    <t>Datoria privind împrumuturile acordate de instituții financiare</t>
  </si>
  <si>
    <t>13.18</t>
  </si>
  <si>
    <t xml:space="preserve">Datoria  privind  alte împrumuturi </t>
  </si>
  <si>
    <t>13.19</t>
  </si>
  <si>
    <t xml:space="preserve">Datoria privind  împrumuturile externe acordate de alte state și organizații internaționale </t>
  </si>
  <si>
    <t>13.20</t>
  </si>
  <si>
    <t xml:space="preserve">Datoria  privind  împrumuturile externe acordate de organizații financiare internaționale </t>
  </si>
  <si>
    <t>13.21</t>
  </si>
  <si>
    <t>Datoria  privind  împrumuturile recreditate din surse externe</t>
  </si>
  <si>
    <t>13.22</t>
  </si>
  <si>
    <t xml:space="preserve">Datoria privind alte  împrumuturi externe </t>
  </si>
  <si>
    <t>13.23</t>
  </si>
  <si>
    <t>Datoria privind  transferurile  peste hotare</t>
  </si>
  <si>
    <t>13.24</t>
  </si>
  <si>
    <t>Datoria  privind alte surse interne</t>
  </si>
  <si>
    <t>13.25</t>
  </si>
  <si>
    <t>Datoria privind despăgubirile civile</t>
  </si>
  <si>
    <t>13.26</t>
  </si>
  <si>
    <t>Datoria bugetului de stat privind soldul nefinanțat al activității vamale din contul mijloacelor încasate pentru procedurile vamale</t>
  </si>
  <si>
    <t>13.27</t>
  </si>
  <si>
    <t>Datoria bugetului de stat privind soldul mijloacelor în fondul rutier</t>
  </si>
  <si>
    <t>13.28</t>
  </si>
  <si>
    <t>Datoria bugetului de stat privind taxa pe valoare adăugată</t>
  </si>
  <si>
    <t>13.29</t>
  </si>
  <si>
    <t>Valoarea capitalului subscris în organizaţiile internaţionale în care Republica Moldova este membru</t>
  </si>
  <si>
    <t>13.30</t>
  </si>
  <si>
    <t>Datoria bugetului de stat privind drepturile de import-export achitate în avans</t>
  </si>
  <si>
    <t>13.31</t>
  </si>
  <si>
    <t xml:space="preserve">Angajamente ale bugetului de stat </t>
  </si>
  <si>
    <t>13.32</t>
  </si>
  <si>
    <t>Angajamente ale bugetului asigurărilor sociale de stat</t>
  </si>
  <si>
    <t>13.33</t>
  </si>
  <si>
    <t>Angajamente ale fondurilor asigurărilor obligatorii de asistență medicală</t>
  </si>
  <si>
    <t>13.34</t>
  </si>
  <si>
    <t>Angajamente ale bugetelor locale de nivelul II</t>
  </si>
  <si>
    <t>13.35</t>
  </si>
  <si>
    <t>Angajamente ale bugetelor locale de nivelul I</t>
  </si>
  <si>
    <t>13.36</t>
  </si>
  <si>
    <t>Active luate în locațiune/arendă</t>
  </si>
  <si>
    <t>13.37</t>
  </si>
  <si>
    <t>Valori în mărfuri și materiale primite în custodie</t>
  </si>
  <si>
    <t>13.38</t>
  </si>
  <si>
    <t>Premii și cupe sportive transmisibile</t>
  </si>
  <si>
    <t>13.39</t>
  </si>
  <si>
    <t>Valori primite în custodie de la condamnați</t>
  </si>
  <si>
    <t>13.40</t>
  </si>
  <si>
    <t>Formulare de valoare</t>
  </si>
  <si>
    <t>13.41</t>
  </si>
  <si>
    <t>Restanțele studenților și elevilor pentru valorile materiale nerestituite</t>
  </si>
  <si>
    <t>13.42</t>
  </si>
  <si>
    <t>Restanțele anulate ale debitorilor insolvabili</t>
  </si>
  <si>
    <t>13.43</t>
  </si>
  <si>
    <t>Datorii înghețate și eșalonate conform actelor normative</t>
  </si>
  <si>
    <t>13.44</t>
  </si>
  <si>
    <t>Alte datorii și restanțe extrabilanțiere</t>
  </si>
  <si>
    <t>13.45</t>
  </si>
  <si>
    <t>Creanţe privind mijloacele Fondului ecologic naţional</t>
  </si>
  <si>
    <t>13.46</t>
  </si>
  <si>
    <t>Creanţe aferente contractelor de parteneriat public-privat</t>
  </si>
  <si>
    <t>13.47</t>
  </si>
  <si>
    <t>Active transmise partenerului privat</t>
  </si>
  <si>
    <t>13.48</t>
  </si>
  <si>
    <t>Datorii faţă de Fondul ecologic naţional</t>
  </si>
  <si>
    <t>13.49</t>
  </si>
  <si>
    <t>Creanţe privind lipsurile şi delapidările de mijloace băneşti şi valori materiale aflate în organele de anchetă</t>
  </si>
  <si>
    <t>13.50</t>
  </si>
  <si>
    <t>Alte conturi extrabilanțiere</t>
  </si>
  <si>
    <t>13.51</t>
  </si>
  <si>
    <t>TOTAL CONTURI EXTRABILANȚIERE (13.999=13.1+13.2+13.3+13.4+13.5+13.6+13.7+13.8+13.9+13.10+13.11+13.12+13.13+ 13.14+13.15+13.16+13.17+13.18+13.19+13.20+13.21+13.22+13.23+13.24+13.25+13.26+ 13.27+13.28+13.29+13.30+13.31+13.32+13.33+13.34+13.35+13.36+13.37+13.38+13.39+ 13.40+13.41)</t>
  </si>
  <si>
    <t>13.999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</si>
</sst>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</cellStyleXfs>
  <cellXfs count="99">
    <xf numFmtId="0" fontId="0" fillId="0" borderId="0" xfId="0"/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49" fontId="3" fillId="0" borderId="9" xfId="3" applyNumberFormat="1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 wrapText="1"/>
    </xf>
    <xf numFmtId="0" fontId="3" fillId="0" borderId="11" xfId="3" applyFont="1" applyFill="1" applyBorder="1" applyAlignment="1" applyProtection="1">
      <alignment horizontal="center" vertical="center" wrapText="1"/>
    </xf>
    <xf numFmtId="0" fontId="3" fillId="0" borderId="12" xfId="3" applyFont="1" applyFill="1" applyBorder="1" applyAlignment="1" applyProtection="1">
      <alignment horizontal="center" vertical="center" wrapText="1"/>
    </xf>
    <xf numFmtId="0" fontId="3" fillId="0" borderId="9" xfId="3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3" xfId="3" applyFont="1" applyFill="1" applyBorder="1" applyAlignment="1" applyProtection="1">
      <alignment horizontal="right" vertical="center" wrapText="1"/>
    </xf>
    <xf numFmtId="0" fontId="3" fillId="0" borderId="13" xfId="3" applyFont="1" applyFill="1" applyBorder="1" applyAlignment="1" applyProtection="1">
      <alignment horizontal="left" vertical="center" wrapText="1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5" fillId="0" borderId="13" xfId="4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right" vertical="center" wrapText="1"/>
    </xf>
    <xf numFmtId="0" fontId="2" fillId="0" borderId="14" xfId="3" applyFont="1" applyFill="1" applyBorder="1" applyAlignment="1" applyProtection="1">
      <alignment horizontal="left" vertical="center" wrapText="1"/>
    </xf>
    <xf numFmtId="49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14" xfId="4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right" vertical="center" wrapText="1"/>
    </xf>
    <xf numFmtId="0" fontId="5" fillId="0" borderId="14" xfId="4" applyFont="1" applyFill="1" applyBorder="1" applyAlignment="1" applyProtection="1">
      <alignment horizontal="left" vertical="center" wrapText="1"/>
    </xf>
    <xf numFmtId="4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5" xfId="4" applyFont="1" applyFill="1" applyBorder="1" applyAlignment="1" applyProtection="1">
      <alignment horizontal="left" vertical="center" wrapText="1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14" xfId="4" applyFont="1" applyFill="1" applyBorder="1" applyAlignment="1" applyProtection="1">
      <alignment horizontal="left" vertical="center" wrapText="1"/>
    </xf>
    <xf numFmtId="0" fontId="8" fillId="0" borderId="14" xfId="4" applyFont="1" applyFill="1" applyBorder="1" applyAlignment="1" applyProtection="1">
      <alignment horizontal="left" vertical="center" wrapText="1"/>
    </xf>
    <xf numFmtId="4" fontId="9" fillId="0" borderId="14" xfId="4" applyNumberFormat="1" applyFont="1" applyFill="1" applyBorder="1" applyAlignment="1" applyProtection="1">
      <alignment horizontal="center" vertical="center" wrapText="1"/>
    </xf>
    <xf numFmtId="49" fontId="5" fillId="0" borderId="14" xfId="3" applyNumberFormat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14" xfId="4" applyFont="1" applyFill="1" applyBorder="1" applyAlignment="1" applyProtection="1">
      <alignment horizontal="left" vertical="center" wrapText="1"/>
    </xf>
    <xf numFmtId="2" fontId="2" fillId="0" borderId="14" xfId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 wrapText="1"/>
    </xf>
    <xf numFmtId="4" fontId="3" fillId="0" borderId="14" xfId="4" applyNumberFormat="1" applyFont="1" applyFill="1" applyBorder="1" applyAlignment="1" applyProtection="1">
      <alignment horizontal="center" vertical="center" wrapText="1"/>
    </xf>
    <xf numFmtId="49" fontId="3" fillId="0" borderId="14" xfId="4" applyNumberFormat="1" applyFont="1" applyFill="1" applyBorder="1" applyAlignment="1" applyProtection="1">
      <alignment horizontal="right" vertical="center"/>
    </xf>
    <xf numFmtId="0" fontId="3" fillId="0" borderId="14" xfId="3" applyFont="1" applyFill="1" applyBorder="1" applyAlignment="1" applyProtection="1">
      <alignment horizontal="left" vertical="center" wrapText="1"/>
    </xf>
    <xf numFmtId="0" fontId="2" fillId="0" borderId="15" xfId="4" applyFont="1" applyFill="1" applyBorder="1" applyAlignment="1" applyProtection="1">
      <alignment horizontal="left" vertical="center" wrapText="1"/>
    </xf>
    <xf numFmtId="0" fontId="2" fillId="0" borderId="16" xfId="4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wrapText="1"/>
    </xf>
    <xf numFmtId="0" fontId="5" fillId="0" borderId="14" xfId="0" applyFont="1" applyFill="1" applyBorder="1" applyAlignment="1" applyProtection="1">
      <alignment horizontal="left" vertical="top" wrapText="1"/>
    </xf>
    <xf numFmtId="4" fontId="5" fillId="2" borderId="14" xfId="4" applyNumberFormat="1" applyFont="1" applyFill="1" applyBorder="1" applyAlignment="1" applyProtection="1">
      <alignment horizontal="center" vertical="center" wrapText="1"/>
    </xf>
    <xf numFmtId="0" fontId="3" fillId="0" borderId="15" xfId="4" applyFont="1" applyFill="1" applyBorder="1" applyAlignment="1" applyProtection="1">
      <alignment horizontal="left" vertical="center" wrapText="1"/>
    </xf>
    <xf numFmtId="0" fontId="3" fillId="0" borderId="16" xfId="4" applyFont="1" applyFill="1" applyBorder="1" applyAlignment="1" applyProtection="1">
      <alignment horizontal="left" vertical="center" wrapText="1"/>
    </xf>
    <xf numFmtId="0" fontId="5" fillId="0" borderId="14" xfId="4" applyFont="1" applyFill="1" applyBorder="1" applyAlignment="1" applyProtection="1">
      <alignment horizontal="left" vertical="center"/>
    </xf>
    <xf numFmtId="0" fontId="3" fillId="0" borderId="14" xfId="4" applyFont="1" applyFill="1" applyBorder="1" applyAlignment="1" applyProtection="1">
      <alignment horizontal="left" vertical="center" wrapText="1"/>
    </xf>
    <xf numFmtId="0" fontId="3" fillId="0" borderId="14" xfId="4" applyFont="1" applyFill="1" applyBorder="1" applyAlignment="1" applyProtection="1">
      <alignment horizontal="center" vertical="center"/>
    </xf>
    <xf numFmtId="0" fontId="5" fillId="0" borderId="14" xfId="3" applyFont="1" applyFill="1" applyBorder="1" applyAlignment="1" applyProtection="1">
      <alignment horizontal="left" vertical="center" wrapText="1"/>
    </xf>
    <xf numFmtId="4" fontId="9" fillId="0" borderId="14" xfId="1" applyNumberFormat="1" applyFont="1" applyFill="1" applyBorder="1" applyAlignment="1">
      <alignment horizontal="center" vertical="center"/>
    </xf>
    <xf numFmtId="0" fontId="5" fillId="0" borderId="14" xfId="4" applyFont="1" applyFill="1" applyBorder="1" applyAlignment="1" applyProtection="1">
      <alignment horizontal="left" vertical="top" wrapText="1"/>
    </xf>
    <xf numFmtId="0" fontId="3" fillId="0" borderId="14" xfId="4" applyFont="1" applyFill="1" applyBorder="1" applyAlignment="1" applyProtection="1">
      <alignment horizontal="center" vertical="top" wrapText="1"/>
    </xf>
    <xf numFmtId="0" fontId="3" fillId="0" borderId="14" xfId="4" applyFont="1" applyFill="1" applyBorder="1" applyAlignment="1" applyProtection="1">
      <alignment horizontal="left" vertical="top" wrapText="1"/>
    </xf>
    <xf numFmtId="0" fontId="3" fillId="0" borderId="14" xfId="4" applyFont="1" applyFill="1" applyBorder="1" applyAlignment="1" applyProtection="1">
      <alignment vertical="center" wrapText="1"/>
    </xf>
    <xf numFmtId="0" fontId="5" fillId="0" borderId="14" xfId="4" applyFont="1" applyFill="1" applyBorder="1" applyAlignment="1" applyProtection="1">
      <alignment vertical="center" wrapText="1"/>
    </xf>
    <xf numFmtId="4" fontId="4" fillId="0" borderId="14" xfId="4" applyNumberFormat="1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left" vertical="center" wrapText="1"/>
    </xf>
    <xf numFmtId="0" fontId="3" fillId="0" borderId="16" xfId="3" applyFont="1" applyFill="1" applyBorder="1" applyAlignment="1" applyProtection="1">
      <alignment horizontal="left" vertical="center" wrapText="1"/>
    </xf>
    <xf numFmtId="0" fontId="3" fillId="0" borderId="14" xfId="3" applyFont="1" applyFill="1" applyBorder="1" applyAlignment="1" applyProtection="1">
      <alignment horizontal="left" vertical="center" wrapText="1"/>
    </xf>
    <xf numFmtId="0" fontId="3" fillId="0" borderId="14" xfId="4" applyFont="1" applyFill="1" applyBorder="1" applyAlignment="1" applyProtection="1">
      <alignment vertical="center" wrapText="1"/>
    </xf>
    <xf numFmtId="0" fontId="3" fillId="0" borderId="14" xfId="4" applyFont="1" applyFill="1" applyBorder="1" applyAlignment="1" applyProtection="1">
      <alignment horizontal="center" vertical="center" wrapText="1"/>
    </xf>
    <xf numFmtId="49" fontId="10" fillId="0" borderId="14" xfId="1" applyNumberFormat="1" applyFont="1" applyFill="1" applyBorder="1" applyAlignment="1" applyProtection="1">
      <alignment horizontal="left" vertical="center"/>
    </xf>
    <xf numFmtId="49" fontId="5" fillId="0" borderId="14" xfId="3" quotePrefix="1" applyNumberFormat="1" applyFont="1" applyFill="1" applyBorder="1" applyAlignment="1" applyProtection="1">
      <alignment horizontal="center" vertical="center" wrapText="1"/>
    </xf>
    <xf numFmtId="4" fontId="3" fillId="0" borderId="14" xfId="1" applyNumberFormat="1" applyFont="1" applyFill="1" applyBorder="1" applyAlignment="1" applyProtection="1">
      <alignment horizontal="center" vertical="center"/>
    </xf>
    <xf numFmtId="4" fontId="2" fillId="0" borderId="14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right" vertical="center"/>
    </xf>
    <xf numFmtId="0" fontId="2" fillId="0" borderId="14" xfId="1" applyFont="1" applyFill="1" applyBorder="1" applyAlignment="1" applyProtection="1">
      <alignment horizontal="left" vertical="center" wrapText="1"/>
    </xf>
    <xf numFmtId="4" fontId="2" fillId="0" borderId="14" xfId="1" applyNumberFormat="1" applyFont="1" applyFill="1" applyBorder="1" applyAlignment="1">
      <alignment horizontal="center" vertical="center"/>
    </xf>
    <xf numFmtId="0" fontId="3" fillId="0" borderId="14" xfId="5" applyFont="1" applyFill="1" applyBorder="1" applyAlignment="1" applyProtection="1">
      <alignment horizontal="right" vertical="center"/>
    </xf>
    <xf numFmtId="0" fontId="2" fillId="0" borderId="14" xfId="5" applyNumberFormat="1" applyFont="1" applyFill="1" applyBorder="1" applyAlignment="1" applyProtection="1">
      <alignment horizontal="right" vertical="center"/>
    </xf>
    <xf numFmtId="0" fontId="5" fillId="0" borderId="14" xfId="3" applyNumberFormat="1" applyFont="1" applyFill="1" applyBorder="1" applyAlignment="1" applyProtection="1">
      <alignment horizontal="left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7" xfId="5" applyNumberFormat="1" applyFont="1" applyFill="1" applyBorder="1" applyAlignment="1" applyProtection="1">
      <alignment horizontal="right" vertical="center"/>
    </xf>
    <xf numFmtId="0" fontId="5" fillId="0" borderId="17" xfId="3" applyNumberFormat="1" applyFont="1" applyFill="1" applyBorder="1" applyAlignment="1" applyProtection="1">
      <alignment horizontal="left" vertical="center" wrapText="1"/>
    </xf>
    <xf numFmtId="49" fontId="5" fillId="0" borderId="17" xfId="3" applyNumberFormat="1" applyFont="1" applyFill="1" applyBorder="1" applyAlignment="1" applyProtection="1">
      <alignment horizontal="center" vertical="center" wrapText="1"/>
    </xf>
    <xf numFmtId="4" fontId="2" fillId="0" borderId="17" xfId="1" applyNumberFormat="1" applyFont="1" applyFill="1" applyBorder="1" applyAlignment="1" applyProtection="1">
      <alignment horizontal="center" vertical="center"/>
    </xf>
    <xf numFmtId="0" fontId="2" fillId="0" borderId="9" xfId="5" applyNumberFormat="1" applyFont="1" applyFill="1" applyBorder="1" applyAlignment="1" applyProtection="1">
      <alignment horizontal="right" vertical="center"/>
    </xf>
    <xf numFmtId="0" fontId="3" fillId="0" borderId="18" xfId="3" applyNumberFormat="1" applyFont="1" applyFill="1" applyBorder="1" applyAlignment="1" applyProtection="1">
      <alignment horizontal="left" vertical="center" wrapText="1"/>
    </xf>
    <xf numFmtId="0" fontId="3" fillId="0" borderId="19" xfId="3" applyNumberFormat="1" applyFont="1" applyFill="1" applyBorder="1" applyAlignment="1" applyProtection="1">
      <alignment horizontal="left" vertical="center" wrapText="1"/>
    </xf>
    <xf numFmtId="0" fontId="3" fillId="0" borderId="20" xfId="3" applyNumberFormat="1" applyFont="1" applyFill="1" applyBorder="1" applyAlignment="1" applyProtection="1">
      <alignment horizontal="left" vertical="center" wrapText="1"/>
    </xf>
    <xf numFmtId="49" fontId="5" fillId="0" borderId="9" xfId="3" applyNumberFormat="1" applyFont="1" applyFill="1" applyBorder="1" applyAlignment="1" applyProtection="1">
      <alignment horizontal="center" vertical="center" wrapText="1"/>
    </xf>
    <xf numFmtId="4" fontId="3" fillId="0" borderId="9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_Clas_econ_chelt_expend" xfId="4"/>
    <cellStyle name="Normal_Clas_econ_chelt_expend 3" xfId="5"/>
    <cellStyle name="Normal_Clas_venituri" xfId="1"/>
    <cellStyle name="Обычный 3" xfId="2"/>
    <cellStyle name="Обычный_bilant la 3 cifre fin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topLeftCell="A67" workbookViewId="0">
      <selection activeCell="J4" sqref="J4"/>
    </sheetView>
  </sheetViews>
  <sheetFormatPr defaultRowHeight="15"/>
  <cols>
    <col min="6" max="6" width="14.5703125" customWidth="1"/>
    <col min="7" max="7" width="17.85546875" customWidth="1"/>
    <col min="8" max="8" width="19" customWidth="1"/>
  </cols>
  <sheetData>
    <row r="1" spans="1:8" ht="15.75">
      <c r="A1" s="1"/>
      <c r="B1" s="1"/>
      <c r="C1" s="1"/>
      <c r="D1" s="1"/>
      <c r="E1" s="1"/>
      <c r="F1" s="1"/>
      <c r="G1" s="1"/>
      <c r="H1" s="1"/>
    </row>
    <row r="2" spans="1:8" ht="15.75">
      <c r="A2" s="2" t="s">
        <v>0</v>
      </c>
      <c r="B2" s="2"/>
      <c r="C2" s="2"/>
      <c r="D2" s="2"/>
      <c r="E2" s="2"/>
      <c r="F2" s="2"/>
      <c r="G2" s="2"/>
      <c r="H2" s="2"/>
    </row>
    <row r="3" spans="1:8" ht="15.75">
      <c r="A3" s="3"/>
      <c r="B3" s="4" t="s">
        <v>1</v>
      </c>
      <c r="C3" s="4"/>
      <c r="D3" s="4"/>
      <c r="E3" s="4"/>
      <c r="F3" s="4"/>
      <c r="G3" s="4"/>
      <c r="H3" s="4"/>
    </row>
    <row r="4" spans="1:8" ht="16.5" thickBot="1">
      <c r="A4" s="5"/>
      <c r="B4" s="6"/>
      <c r="C4" s="7"/>
      <c r="D4" s="8"/>
      <c r="E4" s="8"/>
      <c r="F4" s="9"/>
      <c r="G4" s="9"/>
      <c r="H4" s="10" t="s">
        <v>2</v>
      </c>
    </row>
    <row r="5" spans="1:8">
      <c r="A5" s="11" t="s">
        <v>3</v>
      </c>
      <c r="B5" s="12" t="s">
        <v>4</v>
      </c>
      <c r="C5" s="13"/>
      <c r="D5" s="14"/>
      <c r="E5" s="11" t="s">
        <v>5</v>
      </c>
      <c r="F5" s="11" t="s">
        <v>6</v>
      </c>
      <c r="G5" s="15" t="s">
        <v>7</v>
      </c>
      <c r="H5" s="15" t="s">
        <v>8</v>
      </c>
    </row>
    <row r="6" spans="1:8" ht="67.5" customHeight="1" thickBot="1">
      <c r="A6" s="16"/>
      <c r="B6" s="17"/>
      <c r="C6" s="18"/>
      <c r="D6" s="19"/>
      <c r="E6" s="16"/>
      <c r="F6" s="16"/>
      <c r="G6" s="20"/>
      <c r="H6" s="20"/>
    </row>
    <row r="7" spans="1:8" ht="16.5" thickBot="1">
      <c r="A7" s="21" t="s">
        <v>9</v>
      </c>
      <c r="B7" s="22">
        <v>2</v>
      </c>
      <c r="C7" s="23"/>
      <c r="D7" s="24"/>
      <c r="E7" s="25">
        <v>3</v>
      </c>
      <c r="F7" s="26">
        <v>4</v>
      </c>
      <c r="G7" s="27">
        <v>5</v>
      </c>
      <c r="H7" s="27">
        <v>6</v>
      </c>
    </row>
    <row r="8" spans="1:8" ht="15.75">
      <c r="A8" s="28" t="s">
        <v>10</v>
      </c>
      <c r="B8" s="29" t="s">
        <v>11</v>
      </c>
      <c r="C8" s="29"/>
      <c r="D8" s="29"/>
      <c r="E8" s="30">
        <v>1</v>
      </c>
      <c r="F8" s="31" t="s">
        <v>12</v>
      </c>
      <c r="G8" s="31" t="s">
        <v>12</v>
      </c>
      <c r="H8" s="31" t="s">
        <v>12</v>
      </c>
    </row>
    <row r="9" spans="1:8" ht="15.75">
      <c r="A9" s="32" t="s">
        <v>13</v>
      </c>
      <c r="B9" s="33" t="s">
        <v>14</v>
      </c>
      <c r="C9" s="33"/>
      <c r="D9" s="33"/>
      <c r="E9" s="34" t="s">
        <v>15</v>
      </c>
      <c r="F9" s="35" t="s">
        <v>12</v>
      </c>
      <c r="G9" s="35" t="s">
        <v>12</v>
      </c>
      <c r="H9" s="35" t="s">
        <v>12</v>
      </c>
    </row>
    <row r="10" spans="1:8" ht="15.75">
      <c r="A10" s="36" t="s">
        <v>16</v>
      </c>
      <c r="B10" s="37" t="s">
        <v>17</v>
      </c>
      <c r="C10" s="37"/>
      <c r="D10" s="37"/>
      <c r="E10" s="34" t="s">
        <v>18</v>
      </c>
      <c r="F10" s="38">
        <f>7361593.3+168261.6</f>
        <v>7529854.8999999994</v>
      </c>
      <c r="G10" s="38">
        <f>6964299.6+177941.1</f>
        <v>7142240.6999999993</v>
      </c>
      <c r="H10" s="38">
        <f>6964299.6+177941.1</f>
        <v>7142240.6999999993</v>
      </c>
    </row>
    <row r="11" spans="1:8" ht="15.75">
      <c r="A11" s="36" t="s">
        <v>19</v>
      </c>
      <c r="B11" s="37" t="s">
        <v>20</v>
      </c>
      <c r="C11" s="37"/>
      <c r="D11" s="37"/>
      <c r="E11" s="34" t="s">
        <v>21</v>
      </c>
      <c r="F11" s="38">
        <f>1062896.2+442</f>
        <v>1063338.2</v>
      </c>
      <c r="G11" s="38">
        <f>1153527+442</f>
        <v>1153969</v>
      </c>
      <c r="H11" s="38">
        <f>1153527+442</f>
        <v>1153969</v>
      </c>
    </row>
    <row r="12" spans="1:8" ht="15.75">
      <c r="A12" s="36" t="s">
        <v>22</v>
      </c>
      <c r="B12" s="37" t="s">
        <v>23</v>
      </c>
      <c r="C12" s="37"/>
      <c r="D12" s="37"/>
      <c r="E12" s="34" t="s">
        <v>24</v>
      </c>
      <c r="F12" s="38">
        <f>1213565.9+2301.1</f>
        <v>1215867</v>
      </c>
      <c r="G12" s="38">
        <f>1200881.1+2480.7</f>
        <v>1203361.8</v>
      </c>
      <c r="H12" s="38">
        <f>1200881.1+2480.7</f>
        <v>1203361.8</v>
      </c>
    </row>
    <row r="13" spans="1:8" ht="15.75">
      <c r="A13" s="36" t="s">
        <v>25</v>
      </c>
      <c r="B13" s="37" t="s">
        <v>26</v>
      </c>
      <c r="C13" s="37"/>
      <c r="D13" s="37"/>
      <c r="E13" s="34" t="s">
        <v>27</v>
      </c>
      <c r="F13" s="38">
        <f>5076658.6+67517.9</f>
        <v>5144176.5</v>
      </c>
      <c r="G13" s="38">
        <f>5195090.7+67680.6</f>
        <v>5262771.3</v>
      </c>
      <c r="H13" s="38">
        <f>5195090.7+67680.6</f>
        <v>5262771.3</v>
      </c>
    </row>
    <row r="14" spans="1:8" ht="15.75">
      <c r="A14" s="36" t="s">
        <v>28</v>
      </c>
      <c r="B14" s="39" t="s">
        <v>29</v>
      </c>
      <c r="C14" s="40"/>
      <c r="D14" s="41"/>
      <c r="E14" s="34" t="s">
        <v>30</v>
      </c>
      <c r="F14" s="38">
        <f>1925722.8+12221.1</f>
        <v>1937943.9000000001</v>
      </c>
      <c r="G14" s="38">
        <f>2043510.4+12290.5</f>
        <v>2055800.9</v>
      </c>
      <c r="H14" s="38">
        <f>2043510.4+12290.5</f>
        <v>2055800.9</v>
      </c>
    </row>
    <row r="15" spans="1:8" ht="15.75">
      <c r="A15" s="36" t="s">
        <v>31</v>
      </c>
      <c r="B15" s="37" t="s">
        <v>32</v>
      </c>
      <c r="C15" s="37"/>
      <c r="D15" s="37"/>
      <c r="E15" s="34" t="s">
        <v>33</v>
      </c>
      <c r="F15" s="38">
        <f>731132.5+2293.6</f>
        <v>733426.1</v>
      </c>
      <c r="G15" s="38">
        <f>723315.6+2394</f>
        <v>725709.6</v>
      </c>
      <c r="H15" s="38">
        <f>723315.6+2394</f>
        <v>725709.6</v>
      </c>
    </row>
    <row r="16" spans="1:8" ht="15.75">
      <c r="A16" s="36" t="s">
        <v>34</v>
      </c>
      <c r="B16" s="37" t="s">
        <v>35</v>
      </c>
      <c r="C16" s="37"/>
      <c r="D16" s="37"/>
      <c r="E16" s="34" t="s">
        <v>36</v>
      </c>
      <c r="F16" s="38">
        <f>710531+85748.1</f>
        <v>796279.1</v>
      </c>
      <c r="G16" s="38">
        <f>952930.8+99221.8</f>
        <v>1052152.6000000001</v>
      </c>
      <c r="H16" s="38">
        <f>952930.8+99221.8</f>
        <v>1052152.6000000001</v>
      </c>
    </row>
    <row r="17" spans="1:8" ht="15.75">
      <c r="A17" s="36" t="s">
        <v>37</v>
      </c>
      <c r="B17" s="37" t="s">
        <v>38</v>
      </c>
      <c r="C17" s="37"/>
      <c r="D17" s="37"/>
      <c r="E17" s="34" t="s">
        <v>39</v>
      </c>
      <c r="F17" s="38">
        <f>301066.5+31791.9</f>
        <v>332858.40000000002</v>
      </c>
      <c r="G17" s="38">
        <f>237884.6+32325</f>
        <v>270209.59999999998</v>
      </c>
      <c r="H17" s="38">
        <f>237884.6+32325</f>
        <v>270209.59999999998</v>
      </c>
    </row>
    <row r="18" spans="1:8" ht="15.75">
      <c r="A18" s="36" t="s">
        <v>40</v>
      </c>
      <c r="B18" s="37" t="s">
        <v>41</v>
      </c>
      <c r="C18" s="37"/>
      <c r="D18" s="37"/>
      <c r="E18" s="34" t="s">
        <v>42</v>
      </c>
      <c r="F18" s="38">
        <f>3322554.7+13060.5</f>
        <v>3335615.2</v>
      </c>
      <c r="G18" s="38">
        <f>4303388.2+4688</f>
        <v>4308076.2</v>
      </c>
      <c r="H18" s="38">
        <f>4303388.2+4688</f>
        <v>4308076.2</v>
      </c>
    </row>
    <row r="19" spans="1:8" ht="15.75">
      <c r="A19" s="36"/>
      <c r="B19" s="42" t="s">
        <v>43</v>
      </c>
      <c r="C19" s="42"/>
      <c r="D19" s="42"/>
      <c r="E19" s="34" t="s">
        <v>44</v>
      </c>
      <c r="F19" s="43">
        <f>SUM(F10:F18)</f>
        <v>22089359.300000001</v>
      </c>
      <c r="G19" s="43">
        <f>SUM(G10:G18)</f>
        <v>23174291.700000003</v>
      </c>
      <c r="H19" s="43">
        <f>SUM(H10:H18)</f>
        <v>23174291.700000003</v>
      </c>
    </row>
    <row r="20" spans="1:8" ht="15.75">
      <c r="A20" s="32" t="s">
        <v>45</v>
      </c>
      <c r="B20" s="33" t="s">
        <v>46</v>
      </c>
      <c r="C20" s="33"/>
      <c r="D20" s="33"/>
      <c r="E20" s="34" t="s">
        <v>47</v>
      </c>
      <c r="F20" s="38" t="s">
        <v>12</v>
      </c>
      <c r="G20" s="38" t="s">
        <v>12</v>
      </c>
      <c r="H20" s="38" t="s">
        <v>12</v>
      </c>
    </row>
    <row r="21" spans="1:8" ht="15.75">
      <c r="A21" s="44" t="s">
        <v>48</v>
      </c>
      <c r="B21" s="37" t="s">
        <v>49</v>
      </c>
      <c r="C21" s="37"/>
      <c r="D21" s="37"/>
      <c r="E21" s="34" t="s">
        <v>50</v>
      </c>
      <c r="F21" s="38">
        <f>8291072.7+141547.2</f>
        <v>8432619.9000000004</v>
      </c>
      <c r="G21" s="38">
        <f>8307220.9+148183.3</f>
        <v>8455404.2000000011</v>
      </c>
      <c r="H21" s="38">
        <f>8307220.9+148183.3</f>
        <v>8455404.2000000011</v>
      </c>
    </row>
    <row r="22" spans="1:8" ht="15.75">
      <c r="A22" s="44" t="s">
        <v>51</v>
      </c>
      <c r="B22" s="37" t="s">
        <v>52</v>
      </c>
      <c r="C22" s="37"/>
      <c r="D22" s="37"/>
      <c r="E22" s="34" t="s">
        <v>53</v>
      </c>
      <c r="F22" s="38">
        <f>427103.5+82558.2</f>
        <v>509661.7</v>
      </c>
      <c r="G22" s="38">
        <f>498074.6+83629.5</f>
        <v>581704.1</v>
      </c>
      <c r="H22" s="38">
        <f>498074.6+83629.5</f>
        <v>581704.1</v>
      </c>
    </row>
    <row r="23" spans="1:8" ht="15.75">
      <c r="A23" s="44"/>
      <c r="B23" s="45" t="s">
        <v>54</v>
      </c>
      <c r="C23" s="45"/>
      <c r="D23" s="45"/>
      <c r="E23" s="34" t="s">
        <v>55</v>
      </c>
      <c r="F23" s="43">
        <f>SUM(F21:F22)</f>
        <v>8942281.5999999996</v>
      </c>
      <c r="G23" s="43">
        <f>SUM(G21:G22)</f>
        <v>9037108.3000000007</v>
      </c>
      <c r="H23" s="43">
        <f>SUM(H21:H22)</f>
        <v>9037108.3000000007</v>
      </c>
    </row>
    <row r="24" spans="1:8" ht="15.75">
      <c r="A24" s="36"/>
      <c r="B24" s="46" t="s">
        <v>56</v>
      </c>
      <c r="C24" s="46"/>
      <c r="D24" s="46"/>
      <c r="E24" s="34" t="s">
        <v>57</v>
      </c>
      <c r="F24" s="43">
        <f>F19-F23</f>
        <v>13147077.700000001</v>
      </c>
      <c r="G24" s="43">
        <f>G19-G23</f>
        <v>14137183.400000002</v>
      </c>
      <c r="H24" s="43">
        <f>H19-H23</f>
        <v>14137183.400000002</v>
      </c>
    </row>
    <row r="25" spans="1:8" ht="15.75">
      <c r="A25" s="32" t="s">
        <v>58</v>
      </c>
      <c r="B25" s="33" t="s">
        <v>59</v>
      </c>
      <c r="C25" s="33"/>
      <c r="D25" s="33"/>
      <c r="E25" s="34" t="s">
        <v>60</v>
      </c>
      <c r="F25" s="38" t="s">
        <v>12</v>
      </c>
      <c r="G25" s="38" t="s">
        <v>12</v>
      </c>
      <c r="H25" s="38" t="s">
        <v>12</v>
      </c>
    </row>
    <row r="26" spans="1:8" ht="15.75">
      <c r="A26" s="36" t="s">
        <v>61</v>
      </c>
      <c r="B26" s="37" t="s">
        <v>62</v>
      </c>
      <c r="C26" s="37"/>
      <c r="D26" s="37"/>
      <c r="E26" s="34" t="s">
        <v>63</v>
      </c>
      <c r="F26" s="38"/>
      <c r="G26" s="38"/>
      <c r="H26" s="38"/>
    </row>
    <row r="27" spans="1:8" ht="15.75">
      <c r="A27" s="36" t="s">
        <v>64</v>
      </c>
      <c r="B27" s="37" t="s">
        <v>65</v>
      </c>
      <c r="C27" s="37"/>
      <c r="D27" s="37"/>
      <c r="E27" s="34" t="s">
        <v>66</v>
      </c>
      <c r="F27" s="38"/>
      <c r="G27" s="38"/>
      <c r="H27" s="38"/>
    </row>
    <row r="28" spans="1:8" ht="15.75">
      <c r="A28" s="36" t="s">
        <v>67</v>
      </c>
      <c r="B28" s="37" t="s">
        <v>68</v>
      </c>
      <c r="C28" s="37"/>
      <c r="D28" s="37"/>
      <c r="E28" s="34" t="s">
        <v>69</v>
      </c>
      <c r="F28" s="38"/>
      <c r="G28" s="47"/>
      <c r="H28" s="38"/>
    </row>
    <row r="29" spans="1:8" ht="15.75">
      <c r="A29" s="36"/>
      <c r="B29" s="46" t="s">
        <v>70</v>
      </c>
      <c r="C29" s="46"/>
      <c r="D29" s="46"/>
      <c r="E29" s="34" t="s">
        <v>71</v>
      </c>
      <c r="F29" s="43">
        <f>SUM(F26:F28)</f>
        <v>0</v>
      </c>
      <c r="G29" s="43">
        <f>SUM(G26:G28)</f>
        <v>0</v>
      </c>
      <c r="H29" s="43">
        <f>SUM(H26:H28)</f>
        <v>0</v>
      </c>
    </row>
    <row r="30" spans="1:8" ht="15.75">
      <c r="A30" s="32">
        <v>33</v>
      </c>
      <c r="B30" s="33" t="s">
        <v>72</v>
      </c>
      <c r="C30" s="33"/>
      <c r="D30" s="33"/>
      <c r="E30" s="34" t="s">
        <v>73</v>
      </c>
      <c r="F30" s="38" t="s">
        <v>12</v>
      </c>
      <c r="G30" s="38" t="s">
        <v>12</v>
      </c>
      <c r="H30" s="38" t="s">
        <v>12</v>
      </c>
    </row>
    <row r="31" spans="1:8" ht="15.75">
      <c r="A31" s="36">
        <v>331</v>
      </c>
      <c r="B31" s="37" t="s">
        <v>74</v>
      </c>
      <c r="C31" s="37"/>
      <c r="D31" s="37"/>
      <c r="E31" s="34" t="s">
        <v>75</v>
      </c>
      <c r="F31" s="38">
        <f>51197.9+38.9</f>
        <v>51236.800000000003</v>
      </c>
      <c r="G31" s="38">
        <f>40819.2+49.3</f>
        <v>40868.5</v>
      </c>
      <c r="H31" s="38">
        <f>40819.2+49.3</f>
        <v>40868.5</v>
      </c>
    </row>
    <row r="32" spans="1:8" ht="15.75">
      <c r="A32" s="36">
        <v>332</v>
      </c>
      <c r="B32" s="37" t="s">
        <v>76</v>
      </c>
      <c r="C32" s="37"/>
      <c r="D32" s="37"/>
      <c r="E32" s="34" t="s">
        <v>77</v>
      </c>
      <c r="F32" s="38">
        <f>121609.9+1079.3</f>
        <v>122689.2</v>
      </c>
      <c r="G32" s="38">
        <f>130167.9+1162.4</f>
        <v>131330.29999999999</v>
      </c>
      <c r="H32" s="38">
        <f>130167.9+1162.4</f>
        <v>131330.29999999999</v>
      </c>
    </row>
    <row r="33" spans="1:8" ht="15.75">
      <c r="A33" s="36">
        <v>333</v>
      </c>
      <c r="B33" s="37" t="s">
        <v>78</v>
      </c>
      <c r="C33" s="37"/>
      <c r="D33" s="37"/>
      <c r="E33" s="34" t="s">
        <v>79</v>
      </c>
      <c r="F33" s="38">
        <v>32952.199999999997</v>
      </c>
      <c r="G33" s="38">
        <v>32648.3</v>
      </c>
      <c r="H33" s="38">
        <v>32648.3</v>
      </c>
    </row>
    <row r="34" spans="1:8" ht="15.75">
      <c r="A34" s="36">
        <v>334</v>
      </c>
      <c r="B34" s="37" t="s">
        <v>80</v>
      </c>
      <c r="C34" s="37"/>
      <c r="D34" s="37"/>
      <c r="E34" s="34" t="s">
        <v>81</v>
      </c>
      <c r="F34" s="38">
        <v>145627.9</v>
      </c>
      <c r="G34" s="38">
        <v>116130.8</v>
      </c>
      <c r="H34" s="38">
        <v>116130.8</v>
      </c>
    </row>
    <row r="35" spans="1:8" ht="15.75">
      <c r="A35" s="36">
        <v>335</v>
      </c>
      <c r="B35" s="37" t="s">
        <v>82</v>
      </c>
      <c r="C35" s="37"/>
      <c r="D35" s="37"/>
      <c r="E35" s="34" t="s">
        <v>83</v>
      </c>
      <c r="F35" s="38">
        <v>53143.9</v>
      </c>
      <c r="G35" s="38">
        <v>29314.400000000001</v>
      </c>
      <c r="H35" s="38">
        <v>29314.400000000001</v>
      </c>
    </row>
    <row r="36" spans="1:8" ht="15.75">
      <c r="A36" s="36">
        <v>336</v>
      </c>
      <c r="B36" s="37" t="s">
        <v>84</v>
      </c>
      <c r="C36" s="37"/>
      <c r="D36" s="37"/>
      <c r="E36" s="34" t="s">
        <v>85</v>
      </c>
      <c r="F36" s="38">
        <f>233653.2+4293.7</f>
        <v>237946.90000000002</v>
      </c>
      <c r="G36" s="38">
        <f>185865.9+6882.6</f>
        <v>192748.5</v>
      </c>
      <c r="H36" s="38">
        <f>185865.9+6882.6</f>
        <v>192748.5</v>
      </c>
    </row>
    <row r="37" spans="1:8" ht="15.75">
      <c r="A37" s="36">
        <v>337</v>
      </c>
      <c r="B37" s="37" t="s">
        <v>86</v>
      </c>
      <c r="C37" s="37"/>
      <c r="D37" s="37"/>
      <c r="E37" s="34" t="s">
        <v>87</v>
      </c>
      <c r="F37" s="38">
        <v>59764.7</v>
      </c>
      <c r="G37" s="38">
        <v>59921.8</v>
      </c>
      <c r="H37" s="38">
        <v>59921.8</v>
      </c>
    </row>
    <row r="38" spans="1:8" ht="15.75">
      <c r="A38" s="36">
        <v>338</v>
      </c>
      <c r="B38" s="37" t="s">
        <v>88</v>
      </c>
      <c r="C38" s="37"/>
      <c r="D38" s="37"/>
      <c r="E38" s="34" t="s">
        <v>89</v>
      </c>
      <c r="F38" s="38">
        <v>728238.9</v>
      </c>
      <c r="G38" s="38">
        <v>600666.30000000005</v>
      </c>
      <c r="H38" s="38">
        <v>600666.30000000005</v>
      </c>
    </row>
    <row r="39" spans="1:8" ht="15.75">
      <c r="A39" s="36">
        <v>339</v>
      </c>
      <c r="B39" s="37" t="s">
        <v>90</v>
      </c>
      <c r="C39" s="37"/>
      <c r="D39" s="37"/>
      <c r="E39" s="34" t="s">
        <v>91</v>
      </c>
      <c r="F39" s="38">
        <f>969889.8+206367.2</f>
        <v>1176257</v>
      </c>
      <c r="G39" s="38">
        <f>1128502.2+332413.3</f>
        <v>1460915.5</v>
      </c>
      <c r="H39" s="38">
        <f>1128502.2+332413.3</f>
        <v>1460915.5</v>
      </c>
    </row>
    <row r="40" spans="1:8" ht="15.75">
      <c r="A40" s="36"/>
      <c r="B40" s="46" t="s">
        <v>92</v>
      </c>
      <c r="C40" s="46"/>
      <c r="D40" s="46"/>
      <c r="E40" s="34" t="s">
        <v>93</v>
      </c>
      <c r="F40" s="43">
        <f>SUM(F31:F39)</f>
        <v>2607857.5</v>
      </c>
      <c r="G40" s="43">
        <f>SUM(G31:G39)</f>
        <v>2664544.4000000004</v>
      </c>
      <c r="H40" s="43">
        <f>SUM(H31:H39)</f>
        <v>2664544.4000000004</v>
      </c>
    </row>
    <row r="41" spans="1:8" ht="15.75">
      <c r="A41" s="32">
        <v>34</v>
      </c>
      <c r="B41" s="33" t="s">
        <v>94</v>
      </c>
      <c r="C41" s="33"/>
      <c r="D41" s="33"/>
      <c r="E41" s="34" t="s">
        <v>95</v>
      </c>
      <c r="F41" s="38" t="s">
        <v>12</v>
      </c>
      <c r="G41" s="38" t="s">
        <v>12</v>
      </c>
      <c r="H41" s="38" t="s">
        <v>12</v>
      </c>
    </row>
    <row r="42" spans="1:8" ht="15.75">
      <c r="A42" s="36">
        <v>341</v>
      </c>
      <c r="B42" s="37" t="s">
        <v>96</v>
      </c>
      <c r="C42" s="37"/>
      <c r="D42" s="37"/>
      <c r="E42" s="34" t="s">
        <v>97</v>
      </c>
      <c r="F42" s="38">
        <v>4270.6000000000004</v>
      </c>
      <c r="G42" s="38">
        <v>20601.8</v>
      </c>
      <c r="H42" s="38">
        <v>20601.8</v>
      </c>
    </row>
    <row r="43" spans="1:8" ht="15.75">
      <c r="A43" s="36">
        <v>342</v>
      </c>
      <c r="B43" s="37" t="s">
        <v>98</v>
      </c>
      <c r="C43" s="37"/>
      <c r="D43" s="37"/>
      <c r="E43" s="34" t="s">
        <v>99</v>
      </c>
      <c r="F43" s="38">
        <v>243.3</v>
      </c>
      <c r="G43" s="38">
        <v>162.30000000000001</v>
      </c>
      <c r="H43" s="38">
        <v>162.30000000000001</v>
      </c>
    </row>
    <row r="44" spans="1:8" ht="15.75">
      <c r="A44" s="36">
        <v>343</v>
      </c>
      <c r="B44" s="37" t="s">
        <v>100</v>
      </c>
      <c r="C44" s="37"/>
      <c r="D44" s="37"/>
      <c r="E44" s="34" t="s">
        <v>101</v>
      </c>
      <c r="F44" s="38">
        <v>6500.3</v>
      </c>
      <c r="G44" s="38">
        <v>18481.599999999999</v>
      </c>
      <c r="H44" s="38">
        <v>18481.599999999999</v>
      </c>
    </row>
    <row r="45" spans="1:8" ht="15.75">
      <c r="A45" s="36">
        <v>344</v>
      </c>
      <c r="B45" s="37" t="s">
        <v>102</v>
      </c>
      <c r="C45" s="37"/>
      <c r="D45" s="37"/>
      <c r="E45" s="34" t="s">
        <v>103</v>
      </c>
      <c r="F45" s="38">
        <v>12692.3</v>
      </c>
      <c r="G45" s="38">
        <v>11568.5</v>
      </c>
      <c r="H45" s="38">
        <v>11568.5</v>
      </c>
    </row>
    <row r="46" spans="1:8" ht="15.75">
      <c r="A46" s="36">
        <v>345</v>
      </c>
      <c r="B46" s="37" t="s">
        <v>104</v>
      </c>
      <c r="C46" s="37"/>
      <c r="D46" s="37"/>
      <c r="E46" s="34" t="s">
        <v>105</v>
      </c>
      <c r="F46" s="38"/>
      <c r="G46" s="38"/>
      <c r="H46" s="38"/>
    </row>
    <row r="47" spans="1:8" ht="15.75">
      <c r="A47" s="36"/>
      <c r="B47" s="46" t="s">
        <v>106</v>
      </c>
      <c r="C47" s="46"/>
      <c r="D47" s="46"/>
      <c r="E47" s="34" t="s">
        <v>107</v>
      </c>
      <c r="F47" s="43">
        <f>SUM(F42:F46)</f>
        <v>23706.5</v>
      </c>
      <c r="G47" s="43">
        <f>SUM(G42:G46)</f>
        <v>50814.2</v>
      </c>
      <c r="H47" s="43">
        <f>SUM(H42:H46)</f>
        <v>50814.2</v>
      </c>
    </row>
    <row r="48" spans="1:8" ht="15.75">
      <c r="A48" s="32">
        <v>35</v>
      </c>
      <c r="B48" s="33" t="s">
        <v>108</v>
      </c>
      <c r="C48" s="33"/>
      <c r="D48" s="33"/>
      <c r="E48" s="34" t="s">
        <v>109</v>
      </c>
      <c r="F48" s="38" t="s">
        <v>12</v>
      </c>
      <c r="G48" s="38"/>
      <c r="H48" s="38" t="s">
        <v>12</v>
      </c>
    </row>
    <row r="49" spans="1:8" ht="15.75">
      <c r="A49" s="36">
        <v>351</v>
      </c>
      <c r="B49" s="37" t="s">
        <v>110</v>
      </c>
      <c r="C49" s="37"/>
      <c r="D49" s="37"/>
      <c r="E49" s="34" t="s">
        <v>111</v>
      </c>
      <c r="F49" s="38">
        <v>96.1</v>
      </c>
      <c r="G49" s="38">
        <v>9030.4</v>
      </c>
      <c r="H49" s="38">
        <v>9030.4</v>
      </c>
    </row>
    <row r="50" spans="1:8" ht="15.75">
      <c r="A50" s="36"/>
      <c r="B50" s="46" t="s">
        <v>112</v>
      </c>
      <c r="C50" s="46"/>
      <c r="D50" s="46"/>
      <c r="E50" s="34" t="s">
        <v>113</v>
      </c>
      <c r="F50" s="43">
        <f>F49</f>
        <v>96.1</v>
      </c>
      <c r="G50" s="43">
        <f>G49</f>
        <v>9030.4</v>
      </c>
      <c r="H50" s="43">
        <f>H49</f>
        <v>9030.4</v>
      </c>
    </row>
    <row r="51" spans="1:8" ht="15.75">
      <c r="A51" s="32">
        <v>36</v>
      </c>
      <c r="B51" s="33" t="s">
        <v>114</v>
      </c>
      <c r="C51" s="33"/>
      <c r="D51" s="33"/>
      <c r="E51" s="34" t="s">
        <v>115</v>
      </c>
      <c r="F51" s="38" t="s">
        <v>12</v>
      </c>
      <c r="G51" s="38"/>
      <c r="H51" s="38" t="s">
        <v>12</v>
      </c>
    </row>
    <row r="52" spans="1:8" ht="15.75">
      <c r="A52" s="36">
        <v>361</v>
      </c>
      <c r="B52" s="37" t="s">
        <v>116</v>
      </c>
      <c r="C52" s="37"/>
      <c r="D52" s="37"/>
      <c r="E52" s="34" t="s">
        <v>117</v>
      </c>
      <c r="F52" s="38">
        <v>456.1</v>
      </c>
      <c r="G52" s="38">
        <v>533.6</v>
      </c>
      <c r="H52" s="38">
        <v>533.6</v>
      </c>
    </row>
    <row r="53" spans="1:8" ht="15.75">
      <c r="A53" s="36">
        <v>362</v>
      </c>
      <c r="B53" s="37" t="s">
        <v>118</v>
      </c>
      <c r="C53" s="37"/>
      <c r="D53" s="37"/>
      <c r="E53" s="34" t="s">
        <v>119</v>
      </c>
      <c r="F53" s="43"/>
      <c r="G53" s="38"/>
      <c r="H53" s="43"/>
    </row>
    <row r="54" spans="1:8" ht="15.75">
      <c r="A54" s="36">
        <v>363</v>
      </c>
      <c r="B54" s="37" t="s">
        <v>120</v>
      </c>
      <c r="C54" s="37"/>
      <c r="D54" s="37"/>
      <c r="E54" s="34" t="s">
        <v>121</v>
      </c>
      <c r="F54" s="43"/>
      <c r="G54" s="38"/>
      <c r="H54" s="43"/>
    </row>
    <row r="55" spans="1:8" ht="15.75">
      <c r="A55" s="36">
        <v>364</v>
      </c>
      <c r="B55" s="37" t="s">
        <v>122</v>
      </c>
      <c r="C55" s="37"/>
      <c r="D55" s="37"/>
      <c r="E55" s="34" t="s">
        <v>123</v>
      </c>
      <c r="F55" s="43"/>
      <c r="G55" s="38"/>
      <c r="H55" s="43"/>
    </row>
    <row r="56" spans="1:8" ht="15.75">
      <c r="A56" s="36"/>
      <c r="B56" s="46" t="s">
        <v>124</v>
      </c>
      <c r="C56" s="46"/>
      <c r="D56" s="46"/>
      <c r="E56" s="34" t="s">
        <v>125</v>
      </c>
      <c r="F56" s="43">
        <f>F52+F53+F54+F55</f>
        <v>456.1</v>
      </c>
      <c r="G56" s="43">
        <f>G52+G53+G54+G55</f>
        <v>533.6</v>
      </c>
      <c r="H56" s="43">
        <f>H52+H53+H54+H55</f>
        <v>533.6</v>
      </c>
    </row>
    <row r="57" spans="1:8" ht="15.75">
      <c r="A57" s="32">
        <v>37</v>
      </c>
      <c r="B57" s="33" t="s">
        <v>126</v>
      </c>
      <c r="C57" s="33"/>
      <c r="D57" s="33"/>
      <c r="E57" s="34" t="s">
        <v>127</v>
      </c>
      <c r="F57" s="38" t="s">
        <v>12</v>
      </c>
      <c r="G57" s="38" t="s">
        <v>12</v>
      </c>
      <c r="H57" s="38" t="s">
        <v>12</v>
      </c>
    </row>
    <row r="58" spans="1:8" ht="15.75">
      <c r="A58" s="36">
        <v>371</v>
      </c>
      <c r="B58" s="37" t="s">
        <v>128</v>
      </c>
      <c r="C58" s="37"/>
      <c r="D58" s="37"/>
      <c r="E58" s="34" t="s">
        <v>129</v>
      </c>
      <c r="F58" s="38">
        <f>3639721.2+12039.1</f>
        <v>3651760.3000000003</v>
      </c>
      <c r="G58" s="38">
        <f>4114158.4+12039.1</f>
        <v>4126197.5</v>
      </c>
      <c r="H58" s="38">
        <f>4114158.4+12039.1</f>
        <v>4126197.5</v>
      </c>
    </row>
    <row r="59" spans="1:8" ht="15.75">
      <c r="A59" s="36">
        <v>372</v>
      </c>
      <c r="B59" s="37" t="s">
        <v>130</v>
      </c>
      <c r="C59" s="37"/>
      <c r="D59" s="37"/>
      <c r="E59" s="34" t="s">
        <v>131</v>
      </c>
      <c r="F59" s="43"/>
      <c r="G59" s="38"/>
      <c r="H59" s="43"/>
    </row>
    <row r="60" spans="1:8" ht="15.75">
      <c r="A60" s="36"/>
      <c r="B60" s="48" t="s">
        <v>132</v>
      </c>
      <c r="C60" s="48"/>
      <c r="D60" s="48"/>
      <c r="E60" s="34" t="s">
        <v>133</v>
      </c>
      <c r="F60" s="43">
        <f>SUM(F58:F59)</f>
        <v>3651760.3000000003</v>
      </c>
      <c r="G60" s="43">
        <f>SUM(G58:G59)</f>
        <v>4126197.5</v>
      </c>
      <c r="H60" s="43">
        <f>SUM(H58:H59)</f>
        <v>4126197.5</v>
      </c>
    </row>
    <row r="61" spans="1:8" ht="15.75">
      <c r="A61" s="36"/>
      <c r="B61" s="49" t="s">
        <v>134</v>
      </c>
      <c r="C61" s="49"/>
      <c r="D61" s="49"/>
      <c r="E61" s="34" t="s">
        <v>135</v>
      </c>
      <c r="F61" s="50">
        <f>F24+F29+F40+F47+F50+F56+F60</f>
        <v>19430954.199999999</v>
      </c>
      <c r="G61" s="50">
        <f>G24+G29+G40+G47+G50+G56+G60</f>
        <v>20988303.500000004</v>
      </c>
      <c r="H61" s="50">
        <f>H24+H29+H40+H47+H50+H56+H60</f>
        <v>20988303.500000004</v>
      </c>
    </row>
    <row r="62" spans="1:8" ht="15.75">
      <c r="A62" s="51" t="s">
        <v>136</v>
      </c>
      <c r="B62" s="52" t="s">
        <v>137</v>
      </c>
      <c r="C62" s="52"/>
      <c r="D62" s="52"/>
      <c r="E62" s="34" t="s">
        <v>138</v>
      </c>
      <c r="F62" s="38" t="s">
        <v>12</v>
      </c>
      <c r="G62" s="38" t="s">
        <v>12</v>
      </c>
      <c r="H62" s="38" t="s">
        <v>12</v>
      </c>
    </row>
    <row r="63" spans="1:8" ht="15.75">
      <c r="A63" s="32" t="s">
        <v>139</v>
      </c>
      <c r="B63" s="33" t="s">
        <v>140</v>
      </c>
      <c r="C63" s="33"/>
      <c r="D63" s="33"/>
      <c r="E63" s="34" t="s">
        <v>141</v>
      </c>
      <c r="F63" s="38" t="s">
        <v>12</v>
      </c>
      <c r="G63" s="38" t="s">
        <v>12</v>
      </c>
      <c r="H63" s="38" t="s">
        <v>12</v>
      </c>
    </row>
    <row r="64" spans="1:8" ht="15.75">
      <c r="A64" s="36">
        <v>413</v>
      </c>
      <c r="B64" s="37" t="s">
        <v>142</v>
      </c>
      <c r="C64" s="37"/>
      <c r="D64" s="37"/>
      <c r="E64" s="34" t="s">
        <v>143</v>
      </c>
      <c r="F64" s="38"/>
      <c r="G64" s="38"/>
      <c r="H64" s="38"/>
    </row>
    <row r="65" spans="1:8" ht="15.75">
      <c r="A65" s="36">
        <v>414</v>
      </c>
      <c r="B65" s="37" t="s">
        <v>144</v>
      </c>
      <c r="C65" s="37"/>
      <c r="D65" s="37"/>
      <c r="E65" s="34" t="s">
        <v>145</v>
      </c>
      <c r="F65" s="38"/>
      <c r="G65" s="38"/>
      <c r="H65" s="38"/>
    </row>
    <row r="66" spans="1:8" ht="15.75">
      <c r="A66" s="36">
        <v>415</v>
      </c>
      <c r="B66" s="37" t="s">
        <v>146</v>
      </c>
      <c r="C66" s="37"/>
      <c r="D66" s="37"/>
      <c r="E66" s="34" t="s">
        <v>147</v>
      </c>
      <c r="F66" s="38">
        <v>13709764.5</v>
      </c>
      <c r="G66" s="38">
        <f>14790208.9+-845360.9</f>
        <v>13944848</v>
      </c>
      <c r="H66" s="38">
        <v>14790208.9</v>
      </c>
    </row>
    <row r="67" spans="1:8" ht="15.75">
      <c r="A67" s="36">
        <v>418</v>
      </c>
      <c r="B67" s="37" t="s">
        <v>148</v>
      </c>
      <c r="C67" s="37"/>
      <c r="D67" s="37"/>
      <c r="E67" s="34" t="s">
        <v>149</v>
      </c>
      <c r="F67" s="38"/>
      <c r="G67" s="38">
        <v>-1042568.6</v>
      </c>
      <c r="H67" s="38"/>
    </row>
    <row r="68" spans="1:8" ht="15.75">
      <c r="A68" s="36" t="s">
        <v>150</v>
      </c>
      <c r="B68" s="37" t="s">
        <v>151</v>
      </c>
      <c r="C68" s="37"/>
      <c r="D68" s="37"/>
      <c r="E68" s="34" t="s">
        <v>152</v>
      </c>
      <c r="F68" s="38">
        <f>958927.5+1620408.2</f>
        <v>2579335.7000000002</v>
      </c>
      <c r="G68" s="38">
        <f>1202176.5+1822615.7</f>
        <v>3024792.2</v>
      </c>
      <c r="H68" s="38">
        <f>1202176.5+1822615.7</f>
        <v>3024792.2</v>
      </c>
    </row>
    <row r="69" spans="1:8" ht="15.75">
      <c r="A69" s="36"/>
      <c r="B69" s="46" t="s">
        <v>153</v>
      </c>
      <c r="C69" s="46"/>
      <c r="D69" s="46"/>
      <c r="E69" s="34" t="s">
        <v>154</v>
      </c>
      <c r="F69" s="43">
        <f>SUM(F64:F68)</f>
        <v>16289100.199999999</v>
      </c>
      <c r="G69" s="43">
        <f>SUM(G64:G68)</f>
        <v>15927071.600000001</v>
      </c>
      <c r="H69" s="43">
        <f>SUM(H64:H68)</f>
        <v>17815001.100000001</v>
      </c>
    </row>
    <row r="70" spans="1:8" ht="15.75">
      <c r="A70" s="32">
        <v>42</v>
      </c>
      <c r="B70" s="53" t="s">
        <v>155</v>
      </c>
      <c r="C70" s="54"/>
      <c r="D70" s="41"/>
      <c r="E70" s="34" t="s">
        <v>156</v>
      </c>
      <c r="F70" s="38" t="s">
        <v>12</v>
      </c>
      <c r="G70" s="38" t="s">
        <v>12</v>
      </c>
      <c r="H70" s="38" t="s">
        <v>12</v>
      </c>
    </row>
    <row r="71" spans="1:8" ht="15.75">
      <c r="A71" s="36">
        <v>421</v>
      </c>
      <c r="B71" s="55" t="s">
        <v>157</v>
      </c>
      <c r="C71" s="56"/>
      <c r="D71" s="41"/>
      <c r="E71" s="34" t="s">
        <v>158</v>
      </c>
      <c r="F71" s="38"/>
      <c r="G71" s="38">
        <f>-479098.4+-440872.2</f>
        <v>-919970.60000000009</v>
      </c>
      <c r="H71" s="38"/>
    </row>
    <row r="72" spans="1:8" ht="15.75">
      <c r="A72" s="36">
        <v>422</v>
      </c>
      <c r="B72" s="55" t="s">
        <v>159</v>
      </c>
      <c r="C72" s="56"/>
      <c r="D72" s="41"/>
      <c r="E72" s="34" t="s">
        <v>160</v>
      </c>
      <c r="F72" s="38"/>
      <c r="G72" s="38">
        <f>496971.5+438273.1</f>
        <v>935244.6</v>
      </c>
      <c r="H72" s="38"/>
    </row>
    <row r="73" spans="1:8" ht="15.75">
      <c r="A73" s="36">
        <v>423</v>
      </c>
      <c r="B73" s="57" t="s">
        <v>161</v>
      </c>
      <c r="C73" s="57"/>
      <c r="D73" s="41"/>
      <c r="E73" s="34" t="s">
        <v>162</v>
      </c>
      <c r="F73" s="38"/>
      <c r="G73" s="38"/>
      <c r="H73" s="38"/>
    </row>
    <row r="74" spans="1:8" ht="15.75">
      <c r="A74" s="36">
        <v>424</v>
      </c>
      <c r="B74" s="58" t="s">
        <v>163</v>
      </c>
      <c r="C74" s="58"/>
      <c r="D74" s="41"/>
      <c r="E74" s="34" t="s">
        <v>164</v>
      </c>
      <c r="F74" s="38"/>
      <c r="G74" s="38"/>
      <c r="H74" s="38"/>
    </row>
    <row r="75" spans="1:8" ht="15.75">
      <c r="A75" s="36"/>
      <c r="B75" s="46" t="s">
        <v>165</v>
      </c>
      <c r="C75" s="46"/>
      <c r="D75" s="46"/>
      <c r="E75" s="34" t="s">
        <v>166</v>
      </c>
      <c r="F75" s="43">
        <v>0</v>
      </c>
      <c r="G75" s="43">
        <f>G71+G72+G73+G74</f>
        <v>15273.999999999884</v>
      </c>
      <c r="H75" s="43">
        <f>H71+H72+H73+H74</f>
        <v>0</v>
      </c>
    </row>
    <row r="76" spans="1:8" ht="15.75">
      <c r="A76" s="32">
        <v>43</v>
      </c>
      <c r="B76" s="33" t="s">
        <v>167</v>
      </c>
      <c r="C76" s="33"/>
      <c r="D76" s="33"/>
      <c r="E76" s="34" t="s">
        <v>168</v>
      </c>
      <c r="F76" s="38" t="s">
        <v>12</v>
      </c>
      <c r="G76" s="38" t="s">
        <v>12</v>
      </c>
      <c r="H76" s="38" t="s">
        <v>12</v>
      </c>
    </row>
    <row r="77" spans="1:8" ht="15.75">
      <c r="A77" s="36">
        <v>431</v>
      </c>
      <c r="B77" s="37" t="s">
        <v>169</v>
      </c>
      <c r="C77" s="37"/>
      <c r="D77" s="37"/>
      <c r="E77" s="34" t="s">
        <v>170</v>
      </c>
      <c r="F77" s="59">
        <f>1074572.1+766675.7+3156698.6</f>
        <v>4997946.4000000004</v>
      </c>
      <c r="G77" s="59">
        <f>1075861.2+712468.6+1766240.2</f>
        <v>3554570</v>
      </c>
      <c r="H77" s="59">
        <f>1075861.2+712468.6+1766240.2</f>
        <v>3554570</v>
      </c>
    </row>
    <row r="78" spans="1:8" ht="15.75">
      <c r="A78" s="36">
        <v>432</v>
      </c>
      <c r="B78" s="37" t="s">
        <v>171</v>
      </c>
      <c r="C78" s="37"/>
      <c r="D78" s="37"/>
      <c r="E78" s="34" t="s">
        <v>172</v>
      </c>
      <c r="F78" s="38">
        <f>101514+140.2</f>
        <v>101654.2</v>
      </c>
      <c r="G78" s="38">
        <f>114974.9+268.5</f>
        <v>115243.4</v>
      </c>
      <c r="H78" s="38">
        <f>114974.9+268.5</f>
        <v>115243.4</v>
      </c>
    </row>
    <row r="79" spans="1:8" ht="15.75">
      <c r="A79" s="36">
        <v>433</v>
      </c>
      <c r="B79" s="37" t="s">
        <v>173</v>
      </c>
      <c r="C79" s="37"/>
      <c r="D79" s="37"/>
      <c r="E79" s="34" t="s">
        <v>174</v>
      </c>
      <c r="F79" s="38"/>
      <c r="G79" s="38"/>
      <c r="H79" s="38"/>
    </row>
    <row r="80" spans="1:8" ht="15.75">
      <c r="A80" s="36">
        <v>434</v>
      </c>
      <c r="B80" s="39" t="s">
        <v>175</v>
      </c>
      <c r="C80" s="40"/>
      <c r="D80" s="41"/>
      <c r="E80" s="34" t="s">
        <v>176</v>
      </c>
      <c r="F80" s="38">
        <f>333.3+4.2</f>
        <v>337.5</v>
      </c>
      <c r="G80" s="38">
        <f>251.5+0.2</f>
        <v>251.7</v>
      </c>
      <c r="H80" s="38">
        <f>251.5+0.2</f>
        <v>251.7</v>
      </c>
    </row>
    <row r="81" spans="1:8" ht="15.75">
      <c r="A81" s="36">
        <v>435</v>
      </c>
      <c r="B81" s="37" t="s">
        <v>177</v>
      </c>
      <c r="C81" s="37"/>
      <c r="D81" s="37"/>
      <c r="E81" s="34" t="s">
        <v>178</v>
      </c>
      <c r="F81" s="38"/>
      <c r="G81" s="38"/>
      <c r="H81" s="38"/>
    </row>
    <row r="82" spans="1:8" ht="15.75">
      <c r="A82" s="36">
        <v>436</v>
      </c>
      <c r="B82" s="39" t="s">
        <v>179</v>
      </c>
      <c r="C82" s="40"/>
      <c r="D82" s="41"/>
      <c r="E82" s="34" t="s">
        <v>180</v>
      </c>
      <c r="F82" s="38"/>
      <c r="G82" s="38"/>
      <c r="H82" s="38"/>
    </row>
    <row r="83" spans="1:8" ht="15.75">
      <c r="A83" s="36">
        <v>439</v>
      </c>
      <c r="B83" s="39" t="s">
        <v>181</v>
      </c>
      <c r="C83" s="40"/>
      <c r="D83" s="41"/>
      <c r="E83" s="34" t="s">
        <v>182</v>
      </c>
      <c r="F83" s="38">
        <f>10900.6+5816.4+6.3</f>
        <v>16723.3</v>
      </c>
      <c r="G83" s="38">
        <f>3630.6+3</f>
        <v>3633.6</v>
      </c>
      <c r="H83" s="38">
        <f>3630.6+3</f>
        <v>3633.6</v>
      </c>
    </row>
    <row r="84" spans="1:8" ht="15.75">
      <c r="A84" s="36"/>
      <c r="B84" s="46" t="s">
        <v>183</v>
      </c>
      <c r="C84" s="46"/>
      <c r="D84" s="46"/>
      <c r="E84" s="34" t="s">
        <v>184</v>
      </c>
      <c r="F84" s="43">
        <f>SUM(F77:F83)</f>
        <v>5116661.4000000004</v>
      </c>
      <c r="G84" s="43">
        <f>SUM(G77:G83)</f>
        <v>3673698.7</v>
      </c>
      <c r="H84" s="43">
        <f>SUM(H77:H83)</f>
        <v>3673698.7</v>
      </c>
    </row>
    <row r="85" spans="1:8" ht="15.75">
      <c r="A85" s="32">
        <v>44</v>
      </c>
      <c r="B85" s="60" t="s">
        <v>185</v>
      </c>
      <c r="C85" s="61"/>
      <c r="D85" s="41"/>
      <c r="E85" s="34" t="s">
        <v>186</v>
      </c>
      <c r="F85" s="38" t="s">
        <v>12</v>
      </c>
      <c r="G85" s="38" t="s">
        <v>12</v>
      </c>
      <c r="H85" s="38" t="s">
        <v>12</v>
      </c>
    </row>
    <row r="86" spans="1:8" ht="15.75">
      <c r="A86" s="32">
        <v>441</v>
      </c>
      <c r="B86" s="62" t="s">
        <v>187</v>
      </c>
      <c r="C86" s="62"/>
      <c r="D86" s="62"/>
      <c r="E86" s="34" t="s">
        <v>188</v>
      </c>
      <c r="F86" s="38"/>
      <c r="G86" s="38"/>
      <c r="H86" s="38"/>
    </row>
    <row r="87" spans="1:8" ht="15.75">
      <c r="A87" s="32">
        <v>442</v>
      </c>
      <c r="B87" s="62" t="s">
        <v>189</v>
      </c>
      <c r="C87" s="62"/>
      <c r="D87" s="62"/>
      <c r="E87" s="34" t="s">
        <v>190</v>
      </c>
      <c r="F87" s="38"/>
      <c r="G87" s="38"/>
      <c r="H87" s="38"/>
    </row>
    <row r="88" spans="1:8" ht="15.75">
      <c r="A88" s="32">
        <v>443</v>
      </c>
      <c r="B88" s="37" t="s">
        <v>191</v>
      </c>
      <c r="C88" s="37"/>
      <c r="D88" s="37"/>
      <c r="E88" s="34" t="s">
        <v>192</v>
      </c>
      <c r="F88" s="38"/>
      <c r="G88" s="38"/>
      <c r="H88" s="38"/>
    </row>
    <row r="89" spans="1:8" ht="15.75">
      <c r="A89" s="32">
        <v>444</v>
      </c>
      <c r="B89" s="37" t="s">
        <v>193</v>
      </c>
      <c r="C89" s="37"/>
      <c r="D89" s="37"/>
      <c r="E89" s="34" t="s">
        <v>194</v>
      </c>
      <c r="F89" s="38"/>
      <c r="G89" s="38"/>
      <c r="H89" s="38"/>
    </row>
    <row r="90" spans="1:8" ht="15.75">
      <c r="A90" s="32"/>
      <c r="B90" s="46" t="s">
        <v>195</v>
      </c>
      <c r="C90" s="46"/>
      <c r="D90" s="46"/>
      <c r="E90" s="34" t="s">
        <v>196</v>
      </c>
      <c r="F90" s="43">
        <v>0</v>
      </c>
      <c r="G90" s="43">
        <f>G86+G87+G88+G89</f>
        <v>0</v>
      </c>
      <c r="H90" s="43">
        <f>H86+H87+H88+H89</f>
        <v>0</v>
      </c>
    </row>
    <row r="91" spans="1:8" ht="15.75">
      <c r="A91" s="32">
        <v>45</v>
      </c>
      <c r="B91" s="46" t="s">
        <v>197</v>
      </c>
      <c r="C91" s="46"/>
      <c r="D91" s="46"/>
      <c r="E91" s="34" t="s">
        <v>198</v>
      </c>
      <c r="F91" s="38" t="s">
        <v>12</v>
      </c>
      <c r="G91" s="38" t="s">
        <v>12</v>
      </c>
      <c r="H91" s="38" t="s">
        <v>12</v>
      </c>
    </row>
    <row r="92" spans="1:8" ht="15.75">
      <c r="A92" s="32">
        <v>451</v>
      </c>
      <c r="B92" s="39" t="s">
        <v>199</v>
      </c>
      <c r="C92" s="40"/>
      <c r="D92" s="63"/>
      <c r="E92" s="34" t="s">
        <v>200</v>
      </c>
      <c r="F92" s="38"/>
      <c r="G92" s="38">
        <v>78.400000000000006</v>
      </c>
      <c r="H92" s="38"/>
    </row>
    <row r="93" spans="1:8" ht="15.75">
      <c r="A93" s="32">
        <v>452</v>
      </c>
      <c r="B93" s="39" t="s">
        <v>201</v>
      </c>
      <c r="C93" s="40"/>
      <c r="D93" s="63"/>
      <c r="E93" s="34" t="s">
        <v>202</v>
      </c>
      <c r="F93" s="38"/>
      <c r="G93" s="38"/>
      <c r="H93" s="38"/>
    </row>
    <row r="94" spans="1:8" ht="15.75">
      <c r="A94" s="32"/>
      <c r="B94" s="46" t="s">
        <v>203</v>
      </c>
      <c r="C94" s="46"/>
      <c r="D94" s="46"/>
      <c r="E94" s="34" t="s">
        <v>204</v>
      </c>
      <c r="F94" s="43">
        <v>0</v>
      </c>
      <c r="G94" s="43">
        <f>G92+G93</f>
        <v>78.400000000000006</v>
      </c>
      <c r="H94" s="43">
        <f>H92+H93</f>
        <v>0</v>
      </c>
    </row>
    <row r="95" spans="1:8" ht="15.75">
      <c r="A95" s="32">
        <v>46</v>
      </c>
      <c r="B95" s="46" t="s">
        <v>205</v>
      </c>
      <c r="C95" s="46"/>
      <c r="D95" s="46"/>
      <c r="E95" s="34" t="s">
        <v>206</v>
      </c>
      <c r="F95" s="38" t="s">
        <v>12</v>
      </c>
      <c r="G95" s="38" t="s">
        <v>12</v>
      </c>
      <c r="H95" s="38" t="s">
        <v>12</v>
      </c>
    </row>
    <row r="96" spans="1:8" ht="15.75">
      <c r="A96" s="32">
        <v>461</v>
      </c>
      <c r="B96" s="37" t="s">
        <v>207</v>
      </c>
      <c r="C96" s="37"/>
      <c r="D96" s="37"/>
      <c r="E96" s="34" t="s">
        <v>208</v>
      </c>
      <c r="F96" s="38"/>
      <c r="G96" s="38">
        <v>-36822.9</v>
      </c>
      <c r="H96" s="38"/>
    </row>
    <row r="97" spans="1:8" ht="15.75">
      <c r="A97" s="32">
        <v>463</v>
      </c>
      <c r="B97" s="37" t="s">
        <v>209</v>
      </c>
      <c r="C97" s="37"/>
      <c r="D97" s="37"/>
      <c r="E97" s="34" t="s">
        <v>210</v>
      </c>
      <c r="F97" s="38"/>
      <c r="G97" s="38"/>
      <c r="H97" s="38"/>
    </row>
    <row r="98" spans="1:8" ht="15.75">
      <c r="A98" s="32">
        <v>464</v>
      </c>
      <c r="B98" s="37" t="s">
        <v>211</v>
      </c>
      <c r="C98" s="37"/>
      <c r="D98" s="37"/>
      <c r="E98" s="34" t="s">
        <v>212</v>
      </c>
      <c r="F98" s="38"/>
      <c r="G98" s="38"/>
      <c r="H98" s="38"/>
    </row>
    <row r="99" spans="1:8" ht="15.75">
      <c r="A99" s="32"/>
      <c r="B99" s="46" t="s">
        <v>213</v>
      </c>
      <c r="C99" s="46"/>
      <c r="D99" s="46"/>
      <c r="E99" s="34" t="s">
        <v>214</v>
      </c>
      <c r="F99" s="43">
        <v>0</v>
      </c>
      <c r="G99" s="43">
        <f>G96+G97+G98</f>
        <v>-36822.9</v>
      </c>
      <c r="H99" s="43">
        <f>H96+H97+H98</f>
        <v>0</v>
      </c>
    </row>
    <row r="100" spans="1:8" ht="15.75">
      <c r="A100" s="32">
        <v>47</v>
      </c>
      <c r="B100" s="46" t="s">
        <v>215</v>
      </c>
      <c r="C100" s="46"/>
      <c r="D100" s="46"/>
      <c r="E100" s="34" t="s">
        <v>216</v>
      </c>
      <c r="F100" s="38" t="s">
        <v>12</v>
      </c>
      <c r="G100" s="38" t="s">
        <v>12</v>
      </c>
      <c r="H100" s="38" t="s">
        <v>12</v>
      </c>
    </row>
    <row r="101" spans="1:8" ht="15.75">
      <c r="A101" s="32">
        <v>471</v>
      </c>
      <c r="B101" s="62" t="s">
        <v>217</v>
      </c>
      <c r="C101" s="62"/>
      <c r="D101" s="62"/>
      <c r="E101" s="34" t="s">
        <v>218</v>
      </c>
      <c r="F101" s="38"/>
      <c r="G101" s="38">
        <f>218940+-69212.3</f>
        <v>149727.70000000001</v>
      </c>
      <c r="H101" s="38"/>
    </row>
    <row r="102" spans="1:8" ht="15.75">
      <c r="A102" s="32">
        <v>472</v>
      </c>
      <c r="B102" s="62" t="s">
        <v>219</v>
      </c>
      <c r="C102" s="62"/>
      <c r="D102" s="62"/>
      <c r="E102" s="34" t="s">
        <v>220</v>
      </c>
      <c r="F102" s="38"/>
      <c r="G102" s="38">
        <f>256089.1+-118640.8</f>
        <v>137448.29999999999</v>
      </c>
      <c r="H102" s="38"/>
    </row>
    <row r="103" spans="1:8" ht="15.75">
      <c r="A103" s="36"/>
      <c r="B103" s="46" t="s">
        <v>221</v>
      </c>
      <c r="C103" s="46"/>
      <c r="D103" s="46"/>
      <c r="E103" s="34" t="s">
        <v>222</v>
      </c>
      <c r="F103" s="43">
        <v>0</v>
      </c>
      <c r="G103" s="43">
        <f>G101+G102</f>
        <v>287176</v>
      </c>
      <c r="H103" s="43">
        <f>H101+H102</f>
        <v>0</v>
      </c>
    </row>
    <row r="104" spans="1:8" ht="15.75">
      <c r="A104" s="32">
        <v>48</v>
      </c>
      <c r="B104" s="52" t="s">
        <v>223</v>
      </c>
      <c r="C104" s="52"/>
      <c r="D104" s="52"/>
      <c r="E104" s="34" t="s">
        <v>224</v>
      </c>
      <c r="F104" s="38" t="s">
        <v>12</v>
      </c>
      <c r="G104" s="38" t="s">
        <v>12</v>
      </c>
      <c r="H104" s="38" t="s">
        <v>12</v>
      </c>
    </row>
    <row r="105" spans="1:8" ht="15.75">
      <c r="A105" s="36">
        <v>483</v>
      </c>
      <c r="B105" s="37" t="s">
        <v>225</v>
      </c>
      <c r="C105" s="37"/>
      <c r="D105" s="37"/>
      <c r="E105" s="34" t="s">
        <v>226</v>
      </c>
      <c r="F105" s="43"/>
      <c r="G105" s="38"/>
      <c r="H105" s="43"/>
    </row>
    <row r="106" spans="1:8" ht="15.75">
      <c r="A106" s="36">
        <v>484</v>
      </c>
      <c r="B106" s="37" t="s">
        <v>227</v>
      </c>
      <c r="C106" s="37"/>
      <c r="D106" s="37"/>
      <c r="E106" s="34" t="s">
        <v>228</v>
      </c>
      <c r="F106" s="43"/>
      <c r="G106" s="38">
        <v>-5967.6</v>
      </c>
      <c r="H106" s="43"/>
    </row>
    <row r="107" spans="1:8" ht="15.75">
      <c r="A107" s="36">
        <v>485</v>
      </c>
      <c r="B107" s="37" t="s">
        <v>229</v>
      </c>
      <c r="C107" s="37"/>
      <c r="D107" s="37"/>
      <c r="E107" s="34" t="s">
        <v>230</v>
      </c>
      <c r="F107" s="43"/>
      <c r="G107" s="38"/>
      <c r="H107" s="43"/>
    </row>
    <row r="108" spans="1:8" ht="15.75">
      <c r="A108" s="36">
        <v>488</v>
      </c>
      <c r="B108" s="37" t="s">
        <v>231</v>
      </c>
      <c r="C108" s="37"/>
      <c r="D108" s="37"/>
      <c r="E108" s="34" t="s">
        <v>232</v>
      </c>
      <c r="F108" s="43"/>
      <c r="G108" s="38"/>
      <c r="H108" s="43"/>
    </row>
    <row r="109" spans="1:8" ht="15.75">
      <c r="A109" s="36"/>
      <c r="B109" s="46" t="s">
        <v>233</v>
      </c>
      <c r="C109" s="46"/>
      <c r="D109" s="46"/>
      <c r="E109" s="34" t="s">
        <v>234</v>
      </c>
      <c r="F109" s="43">
        <v>0</v>
      </c>
      <c r="G109" s="43">
        <f>G105+G106+G107+G108</f>
        <v>-5967.6</v>
      </c>
      <c r="H109" s="43">
        <f>H105+H106+H107+H108</f>
        <v>0</v>
      </c>
    </row>
    <row r="110" spans="1:8" ht="15.75">
      <c r="A110" s="32">
        <v>49</v>
      </c>
      <c r="B110" s="46" t="s">
        <v>235</v>
      </c>
      <c r="C110" s="46"/>
      <c r="D110" s="46"/>
      <c r="E110" s="34" t="s">
        <v>236</v>
      </c>
      <c r="F110" s="38" t="s">
        <v>12</v>
      </c>
      <c r="G110" s="38" t="s">
        <v>12</v>
      </c>
      <c r="H110" s="38" t="s">
        <v>12</v>
      </c>
    </row>
    <row r="111" spans="1:8" ht="15.75">
      <c r="A111" s="32">
        <v>495</v>
      </c>
      <c r="B111" s="37" t="s">
        <v>237</v>
      </c>
      <c r="C111" s="37"/>
      <c r="D111" s="37"/>
      <c r="E111" s="34" t="s">
        <v>238</v>
      </c>
      <c r="F111" s="38"/>
      <c r="G111" s="38"/>
      <c r="H111" s="38"/>
    </row>
    <row r="112" spans="1:8" ht="15.75">
      <c r="A112" s="36"/>
      <c r="B112" s="46" t="s">
        <v>239</v>
      </c>
      <c r="C112" s="46"/>
      <c r="D112" s="46"/>
      <c r="E112" s="34" t="s">
        <v>240</v>
      </c>
      <c r="F112" s="43">
        <v>0</v>
      </c>
      <c r="G112" s="43">
        <f>G111</f>
        <v>0</v>
      </c>
      <c r="H112" s="43">
        <f>H111</f>
        <v>0</v>
      </c>
    </row>
    <row r="113" spans="1:8" ht="15.75">
      <c r="A113" s="36"/>
      <c r="B113" s="49" t="s">
        <v>241</v>
      </c>
      <c r="C113" s="49"/>
      <c r="D113" s="49"/>
      <c r="E113" s="34" t="s">
        <v>136</v>
      </c>
      <c r="F113" s="50">
        <f>F69+F75+F84+F90+F94+F99+F103+F109+F112</f>
        <v>21405761.600000001</v>
      </c>
      <c r="G113" s="50">
        <f>G69+G75+G84+G90+G94+G99+G103+G109+G112</f>
        <v>19860508.199999999</v>
      </c>
      <c r="H113" s="50">
        <f>H69+H75+H84+H90+H94+H99+H103+H109+H112</f>
        <v>21488699.800000001</v>
      </c>
    </row>
    <row r="114" spans="1:8" ht="15.75">
      <c r="A114" s="64" t="s">
        <v>242</v>
      </c>
      <c r="B114" s="64"/>
      <c r="C114" s="64"/>
      <c r="D114" s="64"/>
      <c r="E114" s="34" t="s">
        <v>243</v>
      </c>
      <c r="F114" s="50">
        <f>F61+F113</f>
        <v>40836715.799999997</v>
      </c>
      <c r="G114" s="50">
        <f>G61+G113</f>
        <v>40848811.700000003</v>
      </c>
      <c r="H114" s="50">
        <f>H61+H113</f>
        <v>42477003.300000004</v>
      </c>
    </row>
    <row r="115" spans="1:8" ht="15.75">
      <c r="A115" s="32" t="s">
        <v>243</v>
      </c>
      <c r="B115" s="52" t="s">
        <v>244</v>
      </c>
      <c r="C115" s="52"/>
      <c r="D115" s="52"/>
      <c r="E115" s="34" t="s">
        <v>245</v>
      </c>
      <c r="F115" s="38" t="s">
        <v>12</v>
      </c>
      <c r="G115" s="38" t="s">
        <v>12</v>
      </c>
      <c r="H115" s="38" t="s">
        <v>12</v>
      </c>
    </row>
    <row r="116" spans="1:8" ht="15.75">
      <c r="A116" s="32" t="s">
        <v>246</v>
      </c>
      <c r="B116" s="33" t="s">
        <v>247</v>
      </c>
      <c r="C116" s="33"/>
      <c r="D116" s="33"/>
      <c r="E116" s="34" t="s">
        <v>248</v>
      </c>
      <c r="F116" s="38" t="s">
        <v>12</v>
      </c>
      <c r="G116" s="38" t="s">
        <v>12</v>
      </c>
      <c r="H116" s="38" t="s">
        <v>12</v>
      </c>
    </row>
    <row r="117" spans="1:8" ht="15.75">
      <c r="A117" s="36" t="s">
        <v>249</v>
      </c>
      <c r="B117" s="37" t="s">
        <v>250</v>
      </c>
      <c r="C117" s="37"/>
      <c r="D117" s="37"/>
      <c r="E117" s="34" t="s">
        <v>251</v>
      </c>
      <c r="F117" s="43"/>
      <c r="G117" s="38">
        <v>109648.7</v>
      </c>
      <c r="H117" s="43"/>
    </row>
    <row r="118" spans="1:8" ht="15.75">
      <c r="A118" s="36" t="s">
        <v>252</v>
      </c>
      <c r="B118" s="65" t="s">
        <v>144</v>
      </c>
      <c r="C118" s="65"/>
      <c r="D118" s="65"/>
      <c r="E118" s="34" t="s">
        <v>253</v>
      </c>
      <c r="F118" s="43"/>
      <c r="G118" s="38"/>
      <c r="H118" s="43"/>
    </row>
    <row r="119" spans="1:8" ht="15.75">
      <c r="A119" s="36" t="s">
        <v>254</v>
      </c>
      <c r="B119" s="65" t="s">
        <v>255</v>
      </c>
      <c r="C119" s="65"/>
      <c r="D119" s="65"/>
      <c r="E119" s="34" t="s">
        <v>256</v>
      </c>
      <c r="F119" s="38">
        <v>33665.199999999997</v>
      </c>
      <c r="G119" s="38">
        <f>40355.4+32819.6</f>
        <v>73175</v>
      </c>
      <c r="H119" s="38">
        <v>40355.4</v>
      </c>
    </row>
    <row r="120" spans="1:8" ht="15.75">
      <c r="A120" s="36" t="s">
        <v>257</v>
      </c>
      <c r="B120" s="65" t="s">
        <v>258</v>
      </c>
      <c r="C120" s="65"/>
      <c r="D120" s="65"/>
      <c r="E120" s="34" t="s">
        <v>259</v>
      </c>
      <c r="F120" s="38">
        <f>914218.5+679549</f>
        <v>1593767.5</v>
      </c>
      <c r="G120" s="38">
        <f>933921.8+1300298.9</f>
        <v>2234220.7000000002</v>
      </c>
      <c r="H120" s="38">
        <f>933921.8+1300298.9</f>
        <v>2234220.7000000002</v>
      </c>
    </row>
    <row r="121" spans="1:8" ht="15.75">
      <c r="A121" s="36"/>
      <c r="B121" s="46" t="s">
        <v>260</v>
      </c>
      <c r="C121" s="46"/>
      <c r="D121" s="46"/>
      <c r="E121" s="34" t="s">
        <v>261</v>
      </c>
      <c r="F121" s="66">
        <f>SUM(F117:F120)</f>
        <v>1627432.7</v>
      </c>
      <c r="G121" s="66">
        <f>SUM(G117:G120)</f>
        <v>2417044.4000000004</v>
      </c>
      <c r="H121" s="66">
        <f>SUM(H117:H120)</f>
        <v>2274576.1</v>
      </c>
    </row>
    <row r="122" spans="1:8" ht="15.75">
      <c r="A122" s="32">
        <v>54</v>
      </c>
      <c r="B122" s="52" t="s">
        <v>262</v>
      </c>
      <c r="C122" s="52"/>
      <c r="D122" s="52"/>
      <c r="E122" s="34" t="s">
        <v>263</v>
      </c>
      <c r="F122" s="38" t="s">
        <v>12</v>
      </c>
      <c r="G122" s="38" t="s">
        <v>12</v>
      </c>
      <c r="H122" s="38" t="s">
        <v>12</v>
      </c>
    </row>
    <row r="123" spans="1:8" ht="15.75">
      <c r="A123" s="32">
        <v>541</v>
      </c>
      <c r="B123" s="62" t="s">
        <v>264</v>
      </c>
      <c r="C123" s="62"/>
      <c r="D123" s="62"/>
      <c r="E123" s="34" t="s">
        <v>265</v>
      </c>
      <c r="F123" s="38"/>
      <c r="G123" s="38"/>
      <c r="H123" s="38"/>
    </row>
    <row r="124" spans="1:8" ht="15.75">
      <c r="A124" s="32">
        <v>542</v>
      </c>
      <c r="B124" s="62" t="s">
        <v>266</v>
      </c>
      <c r="C124" s="62"/>
      <c r="D124" s="62"/>
      <c r="E124" s="34" t="s">
        <v>267</v>
      </c>
      <c r="F124" s="38"/>
      <c r="G124" s="38"/>
      <c r="H124" s="38"/>
    </row>
    <row r="125" spans="1:8" ht="15.75">
      <c r="A125" s="32">
        <v>543</v>
      </c>
      <c r="B125" s="37" t="s">
        <v>268</v>
      </c>
      <c r="C125" s="37"/>
      <c r="D125" s="37"/>
      <c r="E125" s="34" t="s">
        <v>269</v>
      </c>
      <c r="F125" s="38"/>
      <c r="G125" s="38"/>
      <c r="H125" s="38"/>
    </row>
    <row r="126" spans="1:8" ht="15.75">
      <c r="A126" s="32">
        <v>544</v>
      </c>
      <c r="B126" s="67" t="s">
        <v>270</v>
      </c>
      <c r="C126" s="67"/>
      <c r="D126" s="67"/>
      <c r="E126" s="34" t="s">
        <v>271</v>
      </c>
      <c r="F126" s="38"/>
      <c r="G126" s="38"/>
      <c r="H126" s="38"/>
    </row>
    <row r="127" spans="1:8" ht="15.75">
      <c r="A127" s="32"/>
      <c r="B127" s="46" t="s">
        <v>272</v>
      </c>
      <c r="C127" s="46"/>
      <c r="D127" s="46"/>
      <c r="E127" s="34" t="s">
        <v>273</v>
      </c>
      <c r="F127" s="43">
        <v>0</v>
      </c>
      <c r="G127" s="43">
        <f>G123+G124+G125+G126</f>
        <v>0</v>
      </c>
      <c r="H127" s="43">
        <f>H123+H124+H125+H126</f>
        <v>0</v>
      </c>
    </row>
    <row r="128" spans="1:8" ht="15.75">
      <c r="A128" s="32">
        <v>55</v>
      </c>
      <c r="B128" s="68" t="s">
        <v>274</v>
      </c>
      <c r="C128" s="68"/>
      <c r="D128" s="68"/>
      <c r="E128" s="34" t="s">
        <v>275</v>
      </c>
      <c r="F128" s="38" t="s">
        <v>12</v>
      </c>
      <c r="G128" s="38" t="s">
        <v>12</v>
      </c>
      <c r="H128" s="38" t="s">
        <v>12</v>
      </c>
    </row>
    <row r="129" spans="1:8" ht="15.75">
      <c r="A129" s="32">
        <v>551</v>
      </c>
      <c r="B129" s="37" t="s">
        <v>276</v>
      </c>
      <c r="C129" s="37"/>
      <c r="D129" s="37"/>
      <c r="E129" s="34" t="s">
        <v>277</v>
      </c>
      <c r="F129" s="38"/>
      <c r="G129" s="38"/>
      <c r="H129" s="38"/>
    </row>
    <row r="130" spans="1:8" ht="15.75">
      <c r="A130" s="32">
        <v>552</v>
      </c>
      <c r="B130" s="62" t="s">
        <v>278</v>
      </c>
      <c r="C130" s="62"/>
      <c r="D130" s="62"/>
      <c r="E130" s="34" t="s">
        <v>279</v>
      </c>
      <c r="F130" s="38"/>
      <c r="G130" s="38"/>
      <c r="H130" s="38"/>
    </row>
    <row r="131" spans="1:8" ht="15.75">
      <c r="A131" s="32">
        <v>553</v>
      </c>
      <c r="B131" s="37" t="s">
        <v>280</v>
      </c>
      <c r="C131" s="37"/>
      <c r="D131" s="37"/>
      <c r="E131" s="34" t="s">
        <v>281</v>
      </c>
      <c r="F131" s="38"/>
      <c r="G131" s="38"/>
      <c r="H131" s="38"/>
    </row>
    <row r="132" spans="1:8" ht="15.75">
      <c r="A132" s="32">
        <v>554</v>
      </c>
      <c r="B132" s="37" t="s">
        <v>282</v>
      </c>
      <c r="C132" s="37"/>
      <c r="D132" s="37"/>
      <c r="E132" s="34" t="s">
        <v>283</v>
      </c>
      <c r="F132" s="38"/>
      <c r="G132" s="38"/>
      <c r="H132" s="38"/>
    </row>
    <row r="133" spans="1:8" ht="15.75">
      <c r="A133" s="32">
        <v>555</v>
      </c>
      <c r="B133" s="37" t="s">
        <v>284</v>
      </c>
      <c r="C133" s="37"/>
      <c r="D133" s="37"/>
      <c r="E133" s="34" t="s">
        <v>285</v>
      </c>
      <c r="F133" s="38"/>
      <c r="G133" s="38"/>
      <c r="H133" s="38"/>
    </row>
    <row r="134" spans="1:8" ht="15.75">
      <c r="A134" s="32"/>
      <c r="B134" s="69" t="s">
        <v>286</v>
      </c>
      <c r="C134" s="69"/>
      <c r="D134" s="69"/>
      <c r="E134" s="34" t="s">
        <v>287</v>
      </c>
      <c r="F134" s="43">
        <v>0</v>
      </c>
      <c r="G134" s="43">
        <f>G129+G130+G132+G131+G133</f>
        <v>0</v>
      </c>
      <c r="H134" s="43">
        <f>H129+H130+H132+H131+H133</f>
        <v>0</v>
      </c>
    </row>
    <row r="135" spans="1:8" ht="15.75">
      <c r="A135" s="32">
        <v>56</v>
      </c>
      <c r="B135" s="46" t="s">
        <v>205</v>
      </c>
      <c r="C135" s="46"/>
      <c r="D135" s="46"/>
      <c r="E135" s="34" t="s">
        <v>288</v>
      </c>
      <c r="F135" s="38" t="s">
        <v>12</v>
      </c>
      <c r="G135" s="38" t="s">
        <v>12</v>
      </c>
      <c r="H135" s="38" t="s">
        <v>12</v>
      </c>
    </row>
    <row r="136" spans="1:8" ht="15.75">
      <c r="A136" s="32">
        <v>561</v>
      </c>
      <c r="B136" s="37" t="s">
        <v>207</v>
      </c>
      <c r="C136" s="37"/>
      <c r="D136" s="37"/>
      <c r="E136" s="34" t="s">
        <v>289</v>
      </c>
      <c r="F136" s="38"/>
      <c r="G136" s="43"/>
      <c r="H136" s="38"/>
    </row>
    <row r="137" spans="1:8" ht="15.75">
      <c r="A137" s="32">
        <v>563</v>
      </c>
      <c r="B137" s="37" t="s">
        <v>209</v>
      </c>
      <c r="C137" s="37"/>
      <c r="D137" s="37"/>
      <c r="E137" s="34" t="s">
        <v>290</v>
      </c>
      <c r="F137" s="38"/>
      <c r="G137" s="43"/>
      <c r="H137" s="38"/>
    </row>
    <row r="138" spans="1:8" ht="15.75">
      <c r="A138" s="32">
        <v>564</v>
      </c>
      <c r="B138" s="37" t="s">
        <v>211</v>
      </c>
      <c r="C138" s="37"/>
      <c r="D138" s="37"/>
      <c r="E138" s="34" t="s">
        <v>291</v>
      </c>
      <c r="F138" s="38"/>
      <c r="G138" s="43"/>
      <c r="H138" s="38"/>
    </row>
    <row r="139" spans="1:8" ht="15.75">
      <c r="A139" s="32"/>
      <c r="B139" s="46" t="s">
        <v>292</v>
      </c>
      <c r="C139" s="46"/>
      <c r="D139" s="46"/>
      <c r="E139" s="34" t="s">
        <v>293</v>
      </c>
      <c r="F139" s="43">
        <v>0</v>
      </c>
      <c r="G139" s="43">
        <f>G136+G137+G138</f>
        <v>0</v>
      </c>
      <c r="H139" s="43">
        <f>H136+H137+H138</f>
        <v>0</v>
      </c>
    </row>
    <row r="140" spans="1:8" ht="15.75">
      <c r="A140" s="32">
        <v>57</v>
      </c>
      <c r="B140" s="46" t="s">
        <v>294</v>
      </c>
      <c r="C140" s="46"/>
      <c r="D140" s="46"/>
      <c r="E140" s="34" t="s">
        <v>295</v>
      </c>
      <c r="F140" s="38" t="s">
        <v>12</v>
      </c>
      <c r="G140" s="38" t="s">
        <v>12</v>
      </c>
      <c r="H140" s="38" t="s">
        <v>12</v>
      </c>
    </row>
    <row r="141" spans="1:8" ht="15.75">
      <c r="A141" s="32">
        <v>571</v>
      </c>
      <c r="B141" s="62" t="s">
        <v>296</v>
      </c>
      <c r="C141" s="62"/>
      <c r="D141" s="62"/>
      <c r="E141" s="34" t="s">
        <v>297</v>
      </c>
      <c r="F141" s="38"/>
      <c r="G141" s="38"/>
      <c r="H141" s="38"/>
    </row>
    <row r="142" spans="1:8" ht="15.75">
      <c r="A142" s="32">
        <v>572</v>
      </c>
      <c r="B142" s="62" t="s">
        <v>219</v>
      </c>
      <c r="C142" s="62"/>
      <c r="D142" s="62"/>
      <c r="E142" s="34" t="s">
        <v>298</v>
      </c>
      <c r="F142" s="38"/>
      <c r="G142" s="38"/>
      <c r="H142" s="38"/>
    </row>
    <row r="143" spans="1:8" ht="15.75">
      <c r="A143" s="36"/>
      <c r="B143" s="70" t="s">
        <v>299</v>
      </c>
      <c r="C143" s="70"/>
      <c r="D143" s="70"/>
      <c r="E143" s="34" t="s">
        <v>300</v>
      </c>
      <c r="F143" s="43">
        <v>0</v>
      </c>
      <c r="G143" s="43">
        <f>G141+G142</f>
        <v>0</v>
      </c>
      <c r="H143" s="43">
        <f>H141+H142</f>
        <v>0</v>
      </c>
    </row>
    <row r="144" spans="1:8" ht="15.75">
      <c r="A144" s="32">
        <v>58</v>
      </c>
      <c r="B144" s="52" t="s">
        <v>301</v>
      </c>
      <c r="C144" s="52"/>
      <c r="D144" s="52"/>
      <c r="E144" s="34" t="s">
        <v>302</v>
      </c>
      <c r="F144" s="38" t="s">
        <v>12</v>
      </c>
      <c r="G144" s="38" t="s">
        <v>12</v>
      </c>
      <c r="H144" s="38" t="s">
        <v>12</v>
      </c>
    </row>
    <row r="145" spans="1:8" ht="15.75">
      <c r="A145" s="36">
        <v>583</v>
      </c>
      <c r="B145" s="37" t="s">
        <v>303</v>
      </c>
      <c r="C145" s="37"/>
      <c r="D145" s="37"/>
      <c r="E145" s="34" t="s">
        <v>304</v>
      </c>
      <c r="F145" s="43"/>
      <c r="G145" s="38"/>
      <c r="H145" s="43"/>
    </row>
    <row r="146" spans="1:8" ht="15.75">
      <c r="A146" s="36">
        <v>584</v>
      </c>
      <c r="B146" s="37" t="s">
        <v>227</v>
      </c>
      <c r="C146" s="37"/>
      <c r="D146" s="37"/>
      <c r="E146" s="34" t="s">
        <v>305</v>
      </c>
      <c r="F146" s="43"/>
      <c r="G146" s="38"/>
      <c r="H146" s="43"/>
    </row>
    <row r="147" spans="1:8" ht="15.75">
      <c r="A147" s="36">
        <v>588</v>
      </c>
      <c r="B147" s="37" t="s">
        <v>306</v>
      </c>
      <c r="C147" s="37"/>
      <c r="D147" s="37"/>
      <c r="E147" s="34" t="s">
        <v>307</v>
      </c>
      <c r="F147" s="43"/>
      <c r="G147" s="38"/>
      <c r="H147" s="43"/>
    </row>
    <row r="148" spans="1:8" ht="15.75">
      <c r="A148" s="36"/>
      <c r="B148" s="70" t="s">
        <v>308</v>
      </c>
      <c r="C148" s="70"/>
      <c r="D148" s="70"/>
      <c r="E148" s="34" t="s">
        <v>309</v>
      </c>
      <c r="F148" s="43">
        <v>0</v>
      </c>
      <c r="G148" s="43">
        <f>G145+G146+G147</f>
        <v>0</v>
      </c>
      <c r="H148" s="43">
        <f>H145+H146+H147</f>
        <v>0</v>
      </c>
    </row>
    <row r="149" spans="1:8" ht="15.75">
      <c r="A149" s="32">
        <v>59</v>
      </c>
      <c r="B149" s="46" t="s">
        <v>310</v>
      </c>
      <c r="C149" s="46"/>
      <c r="D149" s="46"/>
      <c r="E149" s="34" t="s">
        <v>311</v>
      </c>
      <c r="F149" s="38" t="s">
        <v>12</v>
      </c>
      <c r="G149" s="38" t="s">
        <v>12</v>
      </c>
      <c r="H149" s="38" t="s">
        <v>12</v>
      </c>
    </row>
    <row r="150" spans="1:8" ht="15.75">
      <c r="A150" s="32">
        <v>595</v>
      </c>
      <c r="B150" s="71" t="s">
        <v>312</v>
      </c>
      <c r="C150" s="71"/>
      <c r="D150" s="71"/>
      <c r="E150" s="34" t="s">
        <v>313</v>
      </c>
      <c r="F150" s="38"/>
      <c r="G150" s="38">
        <f>1726797.4+-1247342</f>
        <v>479455.39999999991</v>
      </c>
      <c r="H150" s="38"/>
    </row>
    <row r="151" spans="1:8" ht="15.75">
      <c r="A151" s="36"/>
      <c r="B151" s="46" t="s">
        <v>314</v>
      </c>
      <c r="C151" s="46"/>
      <c r="D151" s="46"/>
      <c r="E151" s="34" t="s">
        <v>315</v>
      </c>
      <c r="F151" s="43">
        <v>0</v>
      </c>
      <c r="G151" s="72">
        <f>G150</f>
        <v>479455.39999999991</v>
      </c>
      <c r="H151" s="43">
        <f>H150</f>
        <v>0</v>
      </c>
    </row>
    <row r="152" spans="1:8" ht="15.75">
      <c r="A152" s="36"/>
      <c r="B152" s="49" t="s">
        <v>316</v>
      </c>
      <c r="C152" s="49"/>
      <c r="D152" s="49"/>
      <c r="E152" s="34" t="s">
        <v>317</v>
      </c>
      <c r="F152" s="50">
        <f>F121+F127+F134+F139+F143+F148+F151</f>
        <v>1627432.7</v>
      </c>
      <c r="G152" s="50">
        <f>G121+G127+G134+G139+G143+G148+G151</f>
        <v>2896499.8000000003</v>
      </c>
      <c r="H152" s="50">
        <f>H121+H127+H134+H139+H143+H148+H151</f>
        <v>2274576.1</v>
      </c>
    </row>
    <row r="153" spans="1:8" ht="15.75">
      <c r="A153" s="32" t="s">
        <v>245</v>
      </c>
      <c r="B153" s="52" t="s">
        <v>318</v>
      </c>
      <c r="C153" s="52"/>
      <c r="D153" s="52"/>
      <c r="E153" s="34" t="s">
        <v>319</v>
      </c>
      <c r="F153" s="38" t="s">
        <v>12</v>
      </c>
      <c r="G153" s="38" t="s">
        <v>12</v>
      </c>
      <c r="H153" s="38" t="s">
        <v>12</v>
      </c>
    </row>
    <row r="154" spans="1:8" ht="15.75">
      <c r="A154" s="32" t="s">
        <v>320</v>
      </c>
      <c r="B154" s="52" t="s">
        <v>321</v>
      </c>
      <c r="C154" s="52"/>
      <c r="D154" s="52"/>
      <c r="E154" s="34" t="s">
        <v>322</v>
      </c>
      <c r="F154" s="38" t="s">
        <v>12</v>
      </c>
      <c r="G154" s="38" t="s">
        <v>12</v>
      </c>
      <c r="H154" s="38" t="s">
        <v>12</v>
      </c>
    </row>
    <row r="155" spans="1:8" ht="15.75">
      <c r="A155" s="36" t="s">
        <v>323</v>
      </c>
      <c r="B155" s="37" t="s">
        <v>324</v>
      </c>
      <c r="C155" s="37"/>
      <c r="D155" s="37"/>
      <c r="E155" s="34" t="s">
        <v>325</v>
      </c>
      <c r="F155" s="43"/>
      <c r="G155" s="38"/>
      <c r="H155" s="43"/>
    </row>
    <row r="156" spans="1:8" ht="15.75">
      <c r="A156" s="36" t="s">
        <v>326</v>
      </c>
      <c r="B156" s="37" t="s">
        <v>327</v>
      </c>
      <c r="C156" s="37"/>
      <c r="D156" s="37"/>
      <c r="E156" s="34" t="s">
        <v>328</v>
      </c>
      <c r="F156" s="43"/>
      <c r="G156" s="38"/>
      <c r="H156" s="43"/>
    </row>
    <row r="157" spans="1:8" ht="15.75">
      <c r="A157" s="36" t="s">
        <v>329</v>
      </c>
      <c r="B157" s="37" t="s">
        <v>330</v>
      </c>
      <c r="C157" s="37"/>
      <c r="D157" s="37"/>
      <c r="E157" s="34" t="s">
        <v>331</v>
      </c>
      <c r="F157" s="43"/>
      <c r="G157" s="38"/>
      <c r="H157" s="43"/>
    </row>
    <row r="158" spans="1:8" ht="15.75">
      <c r="A158" s="36">
        <v>614</v>
      </c>
      <c r="B158" s="37" t="s">
        <v>332</v>
      </c>
      <c r="C158" s="37"/>
      <c r="D158" s="37"/>
      <c r="E158" s="34" t="s">
        <v>333</v>
      </c>
      <c r="F158" s="43"/>
      <c r="G158" s="38"/>
      <c r="H158" s="43"/>
    </row>
    <row r="159" spans="1:8" ht="15.75">
      <c r="A159" s="36">
        <v>615</v>
      </c>
      <c r="B159" s="37" t="s">
        <v>334</v>
      </c>
      <c r="C159" s="37"/>
      <c r="D159" s="37"/>
      <c r="E159" s="34" t="s">
        <v>335</v>
      </c>
      <c r="F159" s="43"/>
      <c r="G159" s="38"/>
      <c r="H159" s="43"/>
    </row>
    <row r="160" spans="1:8" ht="15.75">
      <c r="A160" s="36">
        <v>616</v>
      </c>
      <c r="B160" s="37" t="s">
        <v>336</v>
      </c>
      <c r="C160" s="37"/>
      <c r="D160" s="37"/>
      <c r="E160" s="34" t="s">
        <v>337</v>
      </c>
      <c r="F160" s="38"/>
      <c r="G160" s="38"/>
      <c r="H160" s="38"/>
    </row>
    <row r="161" spans="1:8" ht="15.75">
      <c r="A161" s="36">
        <v>619</v>
      </c>
      <c r="B161" s="37" t="s">
        <v>338</v>
      </c>
      <c r="C161" s="37"/>
      <c r="D161" s="37"/>
      <c r="E161" s="34" t="s">
        <v>339</v>
      </c>
      <c r="F161" s="43"/>
      <c r="G161" s="38"/>
      <c r="H161" s="43"/>
    </row>
    <row r="162" spans="1:8" ht="15.75">
      <c r="A162" s="36"/>
      <c r="B162" s="46" t="s">
        <v>340</v>
      </c>
      <c r="C162" s="46"/>
      <c r="D162" s="46"/>
      <c r="E162" s="34" t="s">
        <v>341</v>
      </c>
      <c r="F162" s="43">
        <v>0</v>
      </c>
      <c r="G162" s="43">
        <f>SUM(G159:G161)</f>
        <v>0</v>
      </c>
      <c r="H162" s="43">
        <f>SUM(H159:H161)</f>
        <v>0</v>
      </c>
    </row>
    <row r="163" spans="1:8" ht="15.75">
      <c r="A163" s="32">
        <v>62</v>
      </c>
      <c r="B163" s="52" t="s">
        <v>342</v>
      </c>
      <c r="C163" s="52"/>
      <c r="D163" s="52"/>
      <c r="E163" s="34" t="s">
        <v>343</v>
      </c>
      <c r="F163" s="43"/>
      <c r="G163" s="38"/>
      <c r="H163" s="43"/>
    </row>
    <row r="164" spans="1:8" ht="15.75">
      <c r="A164" s="32" t="s">
        <v>344</v>
      </c>
      <c r="B164" s="52" t="s">
        <v>345</v>
      </c>
      <c r="C164" s="52"/>
      <c r="D164" s="52"/>
      <c r="E164" s="34" t="s">
        <v>346</v>
      </c>
      <c r="F164" s="43"/>
      <c r="G164" s="38"/>
      <c r="H164" s="43"/>
    </row>
    <row r="165" spans="1:8" ht="15.75">
      <c r="A165" s="32"/>
      <c r="B165" s="52" t="s">
        <v>347</v>
      </c>
      <c r="C165" s="52"/>
      <c r="D165" s="52"/>
      <c r="E165" s="34" t="s">
        <v>348</v>
      </c>
      <c r="F165" s="38"/>
      <c r="G165" s="38"/>
      <c r="H165" s="38"/>
    </row>
    <row r="166" spans="1:8" ht="15.75">
      <c r="A166" s="32">
        <v>7</v>
      </c>
      <c r="B166" s="52" t="s">
        <v>349</v>
      </c>
      <c r="C166" s="52"/>
      <c r="D166" s="52"/>
      <c r="E166" s="34" t="s">
        <v>350</v>
      </c>
      <c r="F166" s="38" t="s">
        <v>12</v>
      </c>
      <c r="G166" s="38" t="s">
        <v>12</v>
      </c>
      <c r="H166" s="38" t="s">
        <v>12</v>
      </c>
    </row>
    <row r="167" spans="1:8" ht="15.75">
      <c r="A167" s="32">
        <v>71</v>
      </c>
      <c r="B167" s="52" t="s">
        <v>351</v>
      </c>
      <c r="C167" s="52"/>
      <c r="D167" s="52"/>
      <c r="E167" s="34" t="s">
        <v>352</v>
      </c>
      <c r="F167" s="38" t="s">
        <v>12</v>
      </c>
      <c r="G167" s="38" t="s">
        <v>12</v>
      </c>
      <c r="H167" s="38" t="s">
        <v>12</v>
      </c>
    </row>
    <row r="168" spans="1:8" ht="15.75">
      <c r="A168" s="36">
        <v>711</v>
      </c>
      <c r="B168" s="65" t="s">
        <v>353</v>
      </c>
      <c r="C168" s="65"/>
      <c r="D168" s="65"/>
      <c r="E168" s="34" t="s">
        <v>354</v>
      </c>
      <c r="F168" s="43"/>
      <c r="G168" s="38">
        <v>-2905326.7</v>
      </c>
      <c r="H168" s="43"/>
    </row>
    <row r="169" spans="1:8" ht="15.75">
      <c r="A169" s="36">
        <v>712</v>
      </c>
      <c r="B169" s="65" t="s">
        <v>355</v>
      </c>
      <c r="C169" s="65"/>
      <c r="D169" s="65"/>
      <c r="E169" s="34" t="s">
        <v>356</v>
      </c>
      <c r="F169" s="38">
        <v>3156698.6</v>
      </c>
      <c r="G169" s="38">
        <v>3156698.6</v>
      </c>
      <c r="H169" s="38">
        <v>1766240.2</v>
      </c>
    </row>
    <row r="170" spans="1:8" ht="15.75">
      <c r="A170" s="36">
        <v>713</v>
      </c>
      <c r="B170" s="65" t="s">
        <v>357</v>
      </c>
      <c r="C170" s="65"/>
      <c r="D170" s="65"/>
      <c r="E170" s="34" t="s">
        <v>358</v>
      </c>
      <c r="F170" s="38"/>
      <c r="G170" s="38">
        <v>498648.2</v>
      </c>
      <c r="H170" s="38"/>
    </row>
    <row r="171" spans="1:8" ht="15.75">
      <c r="A171" s="36">
        <v>714</v>
      </c>
      <c r="B171" s="65" t="s">
        <v>359</v>
      </c>
      <c r="C171" s="65"/>
      <c r="D171" s="65"/>
      <c r="E171" s="34" t="s">
        <v>360</v>
      </c>
      <c r="F171" s="43"/>
      <c r="G171" s="38"/>
      <c r="H171" s="43"/>
    </row>
    <row r="172" spans="1:8" ht="15.75">
      <c r="A172" s="36">
        <v>715</v>
      </c>
      <c r="B172" s="65" t="s">
        <v>361</v>
      </c>
      <c r="C172" s="65"/>
      <c r="D172" s="65"/>
      <c r="E172" s="34" t="s">
        <v>362</v>
      </c>
      <c r="F172" s="38"/>
      <c r="G172" s="38"/>
      <c r="H172" s="38"/>
    </row>
    <row r="173" spans="1:8" ht="31.5">
      <c r="A173" s="36"/>
      <c r="B173" s="52" t="s">
        <v>363</v>
      </c>
      <c r="C173" s="52"/>
      <c r="D173" s="52"/>
      <c r="E173" s="34" t="s">
        <v>364</v>
      </c>
      <c r="F173" s="43">
        <f>F169</f>
        <v>3156698.6</v>
      </c>
      <c r="G173" s="43">
        <f>G168+G169+G170+G171+G172</f>
        <v>750020.09999999986</v>
      </c>
      <c r="H173" s="43">
        <f>H168+H169+H170+H171+H172</f>
        <v>1766240.2</v>
      </c>
    </row>
    <row r="174" spans="1:8" ht="15.75">
      <c r="A174" s="32">
        <v>72</v>
      </c>
      <c r="B174" s="52" t="s">
        <v>365</v>
      </c>
      <c r="C174" s="52"/>
      <c r="D174" s="52"/>
      <c r="E174" s="34" t="s">
        <v>366</v>
      </c>
      <c r="F174" s="38" t="s">
        <v>12</v>
      </c>
      <c r="G174" s="38" t="s">
        <v>12</v>
      </c>
      <c r="H174" s="38" t="s">
        <v>12</v>
      </c>
    </row>
    <row r="175" spans="1:8" ht="15.75">
      <c r="A175" s="36">
        <v>721</v>
      </c>
      <c r="B175" s="65" t="s">
        <v>367</v>
      </c>
      <c r="C175" s="65"/>
      <c r="D175" s="65"/>
      <c r="E175" s="34" t="s">
        <v>368</v>
      </c>
      <c r="F175" s="43"/>
      <c r="G175" s="38">
        <f>1674053.7+-341591.6</f>
        <v>1332462.1000000001</v>
      </c>
      <c r="H175" s="43"/>
    </row>
    <row r="176" spans="1:8" ht="15.75">
      <c r="A176" s="36">
        <v>722</v>
      </c>
      <c r="B176" s="65" t="s">
        <v>369</v>
      </c>
      <c r="C176" s="65"/>
      <c r="D176" s="65"/>
      <c r="E176" s="34" t="s">
        <v>370</v>
      </c>
      <c r="F176" s="38">
        <f>33955731.9+2096846.3+6.3</f>
        <v>36052584.499999993</v>
      </c>
      <c r="G176" s="38">
        <f>33955731.9+2096846.3+6.3</f>
        <v>36052584.499999993</v>
      </c>
      <c r="H176" s="38">
        <f>36680932.3+1755254.7</f>
        <v>38436187</v>
      </c>
    </row>
    <row r="177" spans="1:8" ht="15.75">
      <c r="A177" s="36">
        <v>723</v>
      </c>
      <c r="B177" s="65" t="s">
        <v>371</v>
      </c>
      <c r="C177" s="65"/>
      <c r="D177" s="65"/>
      <c r="E177" s="34" t="s">
        <v>372</v>
      </c>
      <c r="F177" s="38"/>
      <c r="G177" s="38">
        <f>-182748.5+-6.3</f>
        <v>-182754.8</v>
      </c>
      <c r="H177" s="38"/>
    </row>
    <row r="178" spans="1:8" ht="31.5">
      <c r="A178" s="36"/>
      <c r="B178" s="52" t="s">
        <v>373</v>
      </c>
      <c r="C178" s="52"/>
      <c r="D178" s="52"/>
      <c r="E178" s="34" t="s">
        <v>374</v>
      </c>
      <c r="F178" s="43">
        <f>SUM(F175:F177)</f>
        <v>36052584.499999993</v>
      </c>
      <c r="G178" s="43">
        <f>SUM(G175:G177)</f>
        <v>37202291.799999997</v>
      </c>
      <c r="H178" s="43">
        <f>SUM(H175:H177)</f>
        <v>38436187</v>
      </c>
    </row>
    <row r="179" spans="1:8" ht="15.75">
      <c r="A179" s="36"/>
      <c r="B179" s="73" t="s">
        <v>375</v>
      </c>
      <c r="C179" s="74"/>
      <c r="D179" s="75"/>
      <c r="E179" s="34" t="s">
        <v>376</v>
      </c>
      <c r="F179" s="50">
        <f>F173+F178</f>
        <v>39209283.099999994</v>
      </c>
      <c r="G179" s="50">
        <f>G173+G178</f>
        <v>37952311.899999999</v>
      </c>
      <c r="H179" s="50">
        <f>H173+H178</f>
        <v>40202427.200000003</v>
      </c>
    </row>
    <row r="180" spans="1:8" ht="15.75">
      <c r="A180" s="76"/>
      <c r="B180" s="77" t="s">
        <v>377</v>
      </c>
      <c r="C180" s="77"/>
      <c r="D180" s="76"/>
      <c r="E180" s="34" t="s">
        <v>378</v>
      </c>
      <c r="F180" s="50">
        <f>F152+F165+F179</f>
        <v>40836715.799999997</v>
      </c>
      <c r="G180" s="50">
        <f>G152+G165+G179</f>
        <v>40848811.699999996</v>
      </c>
      <c r="H180" s="50">
        <f>H152+H165+H179</f>
        <v>42477003.300000004</v>
      </c>
    </row>
    <row r="181" spans="1:8" ht="15.75">
      <c r="A181" s="78" t="s">
        <v>379</v>
      </c>
      <c r="B181" s="78"/>
      <c r="C181" s="78"/>
      <c r="D181" s="78"/>
      <c r="E181" s="79"/>
      <c r="F181" s="80"/>
      <c r="G181" s="81"/>
      <c r="H181" s="80"/>
    </row>
    <row r="182" spans="1:8" ht="15.75">
      <c r="A182" s="82"/>
      <c r="B182" s="83"/>
      <c r="C182" s="83"/>
      <c r="D182" s="83"/>
      <c r="E182" s="79"/>
      <c r="F182" s="84"/>
      <c r="G182" s="84"/>
      <c r="H182" s="84"/>
    </row>
    <row r="183" spans="1:8" ht="15.75">
      <c r="A183" s="85">
        <v>8</v>
      </c>
      <c r="B183" s="52" t="s">
        <v>380</v>
      </c>
      <c r="C183" s="52"/>
      <c r="D183" s="52"/>
      <c r="E183" s="34" t="s">
        <v>381</v>
      </c>
      <c r="F183" s="38" t="s">
        <v>12</v>
      </c>
      <c r="G183" s="38" t="s">
        <v>12</v>
      </c>
      <c r="H183" s="38" t="s">
        <v>12</v>
      </c>
    </row>
    <row r="184" spans="1:8" ht="15.75">
      <c r="A184" s="86">
        <v>811110</v>
      </c>
      <c r="B184" s="87" t="s">
        <v>382</v>
      </c>
      <c r="C184" s="87"/>
      <c r="D184" s="87"/>
      <c r="E184" s="34" t="s">
        <v>383</v>
      </c>
      <c r="F184" s="81"/>
      <c r="G184" s="81"/>
      <c r="H184" s="81"/>
    </row>
    <row r="185" spans="1:8" ht="15.75">
      <c r="A185" s="86">
        <v>811120</v>
      </c>
      <c r="B185" s="87" t="s">
        <v>384</v>
      </c>
      <c r="C185" s="87"/>
      <c r="D185" s="87"/>
      <c r="E185" s="34" t="s">
        <v>385</v>
      </c>
      <c r="F185" s="81"/>
      <c r="G185" s="81"/>
      <c r="H185" s="81"/>
    </row>
    <row r="186" spans="1:8" ht="15.75">
      <c r="A186" s="86">
        <v>811130</v>
      </c>
      <c r="B186" s="87" t="s">
        <v>386</v>
      </c>
      <c r="C186" s="87"/>
      <c r="D186" s="87"/>
      <c r="E186" s="34" t="s">
        <v>387</v>
      </c>
      <c r="F186" s="81">
        <v>98225</v>
      </c>
      <c r="G186" s="81">
        <v>98225</v>
      </c>
      <c r="H186" s="81">
        <v>98225</v>
      </c>
    </row>
    <row r="187" spans="1:8" ht="15.75">
      <c r="A187" s="86">
        <v>811140</v>
      </c>
      <c r="B187" s="87" t="s">
        <v>388</v>
      </c>
      <c r="C187" s="87"/>
      <c r="D187" s="87"/>
      <c r="E187" s="34" t="s">
        <v>389</v>
      </c>
      <c r="F187" s="81">
        <v>12729800</v>
      </c>
      <c r="G187" s="81">
        <v>12090350</v>
      </c>
      <c r="H187" s="81">
        <v>12090350</v>
      </c>
    </row>
    <row r="188" spans="1:8" ht="15.75">
      <c r="A188" s="86">
        <v>811210</v>
      </c>
      <c r="B188" s="87" t="s">
        <v>390</v>
      </c>
      <c r="C188" s="87"/>
      <c r="D188" s="87"/>
      <c r="E188" s="34" t="s">
        <v>391</v>
      </c>
      <c r="F188" s="81">
        <v>2418.5</v>
      </c>
      <c r="G188" s="81">
        <v>2418.5</v>
      </c>
      <c r="H188" s="81">
        <v>2418.5</v>
      </c>
    </row>
    <row r="189" spans="1:8" ht="15.75">
      <c r="A189" s="86">
        <v>811220</v>
      </c>
      <c r="B189" s="87" t="s">
        <v>392</v>
      </c>
      <c r="C189" s="87"/>
      <c r="D189" s="87"/>
      <c r="E189" s="34" t="s">
        <v>393</v>
      </c>
      <c r="F189" s="81">
        <v>423810.9</v>
      </c>
      <c r="G189" s="81">
        <v>428690.2</v>
      </c>
      <c r="H189" s="81">
        <v>428690.2</v>
      </c>
    </row>
    <row r="190" spans="1:8" ht="15.75">
      <c r="A190" s="86">
        <v>811310</v>
      </c>
      <c r="B190" s="87" t="s">
        <v>394</v>
      </c>
      <c r="C190" s="87"/>
      <c r="D190" s="87"/>
      <c r="E190" s="34" t="s">
        <v>395</v>
      </c>
      <c r="F190" s="81">
        <v>683663.3</v>
      </c>
      <c r="G190" s="81">
        <v>673258.8</v>
      </c>
      <c r="H190" s="81">
        <v>673258.8</v>
      </c>
    </row>
    <row r="191" spans="1:8" ht="15.75">
      <c r="A191" s="86">
        <v>811320</v>
      </c>
      <c r="B191" s="87" t="s">
        <v>396</v>
      </c>
      <c r="C191" s="87"/>
      <c r="D191" s="87"/>
      <c r="E191" s="34" t="s">
        <v>397</v>
      </c>
      <c r="F191" s="81">
        <f>1746141.6+90995.9</f>
        <v>1837137.5</v>
      </c>
      <c r="G191" s="81">
        <f>1840804.2+86459.9</f>
        <v>1927264.0999999999</v>
      </c>
      <c r="H191" s="81">
        <f>1840804.2+86459.9</f>
        <v>1927264.0999999999</v>
      </c>
    </row>
    <row r="192" spans="1:8" ht="15.75">
      <c r="A192" s="86">
        <v>811330</v>
      </c>
      <c r="B192" s="87" t="s">
        <v>398</v>
      </c>
      <c r="C192" s="87"/>
      <c r="D192" s="87"/>
      <c r="E192" s="34" t="s">
        <v>399</v>
      </c>
      <c r="F192" s="81">
        <f>21735.7+1990295.4</f>
        <v>2012031.0999999999</v>
      </c>
      <c r="G192" s="81">
        <f>9358.4+2048573</f>
        <v>2057931.4</v>
      </c>
      <c r="H192" s="81">
        <f>9358.4+2048573</f>
        <v>2057931.4</v>
      </c>
    </row>
    <row r="193" spans="1:8" ht="15.75">
      <c r="A193" s="86">
        <v>811410</v>
      </c>
      <c r="B193" s="87" t="s">
        <v>400</v>
      </c>
      <c r="C193" s="87"/>
      <c r="D193" s="87"/>
      <c r="E193" s="34" t="s">
        <v>401</v>
      </c>
      <c r="F193" s="81">
        <v>23910.7</v>
      </c>
      <c r="G193" s="81">
        <v>22829.3</v>
      </c>
      <c r="H193" s="81">
        <v>22829.3</v>
      </c>
    </row>
    <row r="194" spans="1:8" ht="15.75">
      <c r="A194" s="86">
        <v>811420</v>
      </c>
      <c r="B194" s="87" t="s">
        <v>402</v>
      </c>
      <c r="C194" s="87"/>
      <c r="D194" s="87"/>
      <c r="E194" s="34" t="s">
        <v>403</v>
      </c>
      <c r="F194" s="81">
        <f>218.3+1621534.9</f>
        <v>1621753.2</v>
      </c>
      <c r="G194" s="81">
        <f>73227.5+1259331.5</f>
        <v>1332559</v>
      </c>
      <c r="H194" s="81">
        <f>73227.5+1259331.5</f>
        <v>1332559</v>
      </c>
    </row>
    <row r="195" spans="1:8" ht="15.75">
      <c r="A195" s="86">
        <v>811430</v>
      </c>
      <c r="B195" s="87" t="s">
        <v>404</v>
      </c>
      <c r="C195" s="87"/>
      <c r="D195" s="87"/>
      <c r="E195" s="34" t="s">
        <v>405</v>
      </c>
      <c r="F195" s="81"/>
      <c r="G195" s="81"/>
      <c r="H195" s="81"/>
    </row>
    <row r="196" spans="1:8" ht="15.75">
      <c r="A196" s="86">
        <v>811460</v>
      </c>
      <c r="B196" s="87" t="s">
        <v>406</v>
      </c>
      <c r="C196" s="87"/>
      <c r="D196" s="87"/>
      <c r="E196" s="34" t="s">
        <v>407</v>
      </c>
      <c r="F196" s="81">
        <v>302620.79999999999</v>
      </c>
      <c r="G196" s="81">
        <v>302620.79999999999</v>
      </c>
      <c r="H196" s="81">
        <v>302620.79999999999</v>
      </c>
    </row>
    <row r="197" spans="1:8" ht="15.75">
      <c r="A197" s="86">
        <v>812110</v>
      </c>
      <c r="B197" s="87" t="s">
        <v>408</v>
      </c>
      <c r="C197" s="87"/>
      <c r="D197" s="87"/>
      <c r="E197" s="34" t="s">
        <v>409</v>
      </c>
      <c r="F197" s="81">
        <v>7913975.9000000004</v>
      </c>
      <c r="G197" s="81">
        <v>8253624.4000000004</v>
      </c>
      <c r="H197" s="81">
        <v>8253624.4000000004</v>
      </c>
    </row>
    <row r="198" spans="1:8" ht="15.75">
      <c r="A198" s="86">
        <v>812120</v>
      </c>
      <c r="B198" s="87" t="s">
        <v>410</v>
      </c>
      <c r="C198" s="87"/>
      <c r="D198" s="87"/>
      <c r="E198" s="34" t="s">
        <v>411</v>
      </c>
      <c r="F198" s="81">
        <v>2063391.8</v>
      </c>
      <c r="G198" s="81">
        <v>2063392</v>
      </c>
      <c r="H198" s="81">
        <v>2063392</v>
      </c>
    </row>
    <row r="199" spans="1:8" ht="15.75">
      <c r="A199" s="86">
        <v>812130</v>
      </c>
      <c r="B199" s="87" t="s">
        <v>412</v>
      </c>
      <c r="C199" s="87"/>
      <c r="D199" s="87"/>
      <c r="E199" s="34" t="s">
        <v>413</v>
      </c>
      <c r="F199" s="81">
        <v>13081200</v>
      </c>
      <c r="G199" s="81">
        <v>12851200</v>
      </c>
      <c r="H199" s="81">
        <v>12851200</v>
      </c>
    </row>
    <row r="200" spans="1:8" ht="15.75">
      <c r="A200" s="86">
        <v>812211</v>
      </c>
      <c r="B200" s="87" t="s">
        <v>414</v>
      </c>
      <c r="C200" s="87"/>
      <c r="D200" s="87"/>
      <c r="E200" s="34" t="s">
        <v>415</v>
      </c>
      <c r="F200" s="81"/>
      <c r="G200" s="81"/>
      <c r="H200" s="81"/>
    </row>
    <row r="201" spans="1:8" ht="15.75">
      <c r="A201" s="86">
        <v>812212</v>
      </c>
      <c r="B201" s="87" t="s">
        <v>416</v>
      </c>
      <c r="C201" s="87"/>
      <c r="D201" s="87"/>
      <c r="E201" s="34" t="s">
        <v>417</v>
      </c>
      <c r="F201" s="81"/>
      <c r="G201" s="81"/>
      <c r="H201" s="81"/>
    </row>
    <row r="202" spans="1:8" ht="15.75">
      <c r="A202" s="86">
        <v>812213</v>
      </c>
      <c r="B202" s="87" t="s">
        <v>418</v>
      </c>
      <c r="C202" s="87"/>
      <c r="D202" s="87"/>
      <c r="E202" s="34" t="s">
        <v>419</v>
      </c>
      <c r="F202" s="81">
        <v>7283.3</v>
      </c>
      <c r="G202" s="81"/>
      <c r="H202" s="81"/>
    </row>
    <row r="203" spans="1:8" ht="15.75">
      <c r="A203" s="86">
        <v>812221</v>
      </c>
      <c r="B203" s="87" t="s">
        <v>420</v>
      </c>
      <c r="C203" s="87"/>
      <c r="D203" s="87"/>
      <c r="E203" s="34" t="s">
        <v>421</v>
      </c>
      <c r="F203" s="81">
        <v>5068005.2</v>
      </c>
      <c r="G203" s="81">
        <v>4071011.3</v>
      </c>
      <c r="H203" s="81">
        <v>4071011.3</v>
      </c>
    </row>
    <row r="204" spans="1:8" ht="15.75">
      <c r="A204" s="86">
        <v>812222</v>
      </c>
      <c r="B204" s="87" t="s">
        <v>422</v>
      </c>
      <c r="C204" s="87"/>
      <c r="D204" s="87"/>
      <c r="E204" s="34" t="s">
        <v>423</v>
      </c>
      <c r="F204" s="81">
        <v>23885955.600000001</v>
      </c>
      <c r="G204" s="81">
        <v>25255109.199999999</v>
      </c>
      <c r="H204" s="81">
        <v>25255109.199999999</v>
      </c>
    </row>
    <row r="205" spans="1:8" ht="15.75">
      <c r="A205" s="86">
        <v>812223</v>
      </c>
      <c r="B205" s="87" t="s">
        <v>424</v>
      </c>
      <c r="C205" s="87"/>
      <c r="D205" s="87"/>
      <c r="E205" s="34" t="s">
        <v>425</v>
      </c>
      <c r="F205" s="81"/>
      <c r="G205" s="81"/>
      <c r="H205" s="81"/>
    </row>
    <row r="206" spans="1:8" ht="15.75">
      <c r="A206" s="86">
        <v>812229</v>
      </c>
      <c r="B206" s="87" t="s">
        <v>426</v>
      </c>
      <c r="C206" s="87"/>
      <c r="D206" s="87"/>
      <c r="E206" s="34" t="s">
        <v>427</v>
      </c>
      <c r="F206" s="81"/>
      <c r="G206" s="81"/>
      <c r="H206" s="81"/>
    </row>
    <row r="207" spans="1:8" ht="15.75">
      <c r="A207" s="86">
        <v>812330</v>
      </c>
      <c r="B207" s="87" t="s">
        <v>428</v>
      </c>
      <c r="C207" s="87"/>
      <c r="D207" s="87"/>
      <c r="E207" s="34" t="s">
        <v>429</v>
      </c>
      <c r="F207" s="81">
        <v>25132.400000000001</v>
      </c>
      <c r="G207" s="81">
        <v>19639.5</v>
      </c>
      <c r="H207" s="81">
        <v>19639.5</v>
      </c>
    </row>
    <row r="208" spans="1:8" ht="15.75">
      <c r="A208" s="86">
        <v>812410</v>
      </c>
      <c r="B208" s="87" t="s">
        <v>430</v>
      </c>
      <c r="C208" s="87"/>
      <c r="D208" s="87"/>
      <c r="E208" s="34" t="s">
        <v>431</v>
      </c>
      <c r="F208" s="88"/>
      <c r="G208" s="81">
        <v>5.9</v>
      </c>
      <c r="H208" s="81">
        <v>5.9</v>
      </c>
    </row>
    <row r="209" spans="1:8" ht="15.75">
      <c r="A209" s="86">
        <v>812420</v>
      </c>
      <c r="B209" s="87" t="s">
        <v>432</v>
      </c>
      <c r="C209" s="87"/>
      <c r="D209" s="87"/>
      <c r="E209" s="34" t="s">
        <v>433</v>
      </c>
      <c r="F209" s="81">
        <v>1044.4000000000001</v>
      </c>
      <c r="G209" s="81">
        <f>36096.5+1445.9</f>
        <v>37542.400000000001</v>
      </c>
      <c r="H209" s="81">
        <f>36096.5+1445.9</f>
        <v>37542.400000000001</v>
      </c>
    </row>
    <row r="210" spans="1:8" ht="15.75">
      <c r="A210" s="86">
        <v>812430</v>
      </c>
      <c r="B210" s="87" t="s">
        <v>434</v>
      </c>
      <c r="C210" s="87"/>
      <c r="D210" s="87"/>
      <c r="E210" s="34" t="s">
        <v>435</v>
      </c>
      <c r="F210" s="81"/>
      <c r="G210" s="81"/>
      <c r="H210" s="81"/>
    </row>
    <row r="211" spans="1:8" ht="15.75">
      <c r="A211" s="86">
        <v>812440</v>
      </c>
      <c r="B211" s="87" t="s">
        <v>436</v>
      </c>
      <c r="C211" s="87"/>
      <c r="D211" s="87"/>
      <c r="E211" s="34" t="s">
        <v>437</v>
      </c>
      <c r="F211" s="81"/>
      <c r="G211" s="81"/>
      <c r="H211" s="81"/>
    </row>
    <row r="212" spans="1:8" ht="15.75">
      <c r="A212" s="86">
        <v>812450</v>
      </c>
      <c r="B212" s="87" t="s">
        <v>438</v>
      </c>
      <c r="C212" s="87"/>
      <c r="D212" s="87"/>
      <c r="E212" s="34" t="s">
        <v>439</v>
      </c>
      <c r="F212" s="81">
        <v>93818.4</v>
      </c>
      <c r="G212" s="81">
        <v>55227.4</v>
      </c>
      <c r="H212" s="81">
        <v>55227.4</v>
      </c>
    </row>
    <row r="213" spans="1:8" ht="15.75">
      <c r="A213" s="86">
        <v>812460</v>
      </c>
      <c r="B213" s="87" t="s">
        <v>440</v>
      </c>
      <c r="C213" s="87"/>
      <c r="D213" s="87"/>
      <c r="E213" s="34" t="s">
        <v>441</v>
      </c>
      <c r="F213" s="81">
        <v>5090384.0999999996</v>
      </c>
      <c r="G213" s="81">
        <v>5090384.0999999996</v>
      </c>
      <c r="H213" s="81">
        <v>5090384.0999999996</v>
      </c>
    </row>
    <row r="214" spans="1:8" ht="15.75">
      <c r="A214" s="86">
        <v>812490</v>
      </c>
      <c r="B214" s="87" t="s">
        <v>442</v>
      </c>
      <c r="C214" s="87"/>
      <c r="D214" s="87"/>
      <c r="E214" s="34" t="s">
        <v>443</v>
      </c>
      <c r="F214" s="81">
        <f>880.4+266285.1</f>
        <v>267165.5</v>
      </c>
      <c r="G214" s="81">
        <v>288077.3</v>
      </c>
      <c r="H214" s="81">
        <v>288077.3</v>
      </c>
    </row>
    <row r="215" spans="1:8" ht="15.75">
      <c r="A215" s="86">
        <v>821100</v>
      </c>
      <c r="B215" s="87" t="s">
        <v>444</v>
      </c>
      <c r="C215" s="87"/>
      <c r="D215" s="87"/>
      <c r="E215" s="34" t="s">
        <v>445</v>
      </c>
      <c r="F215" s="81"/>
      <c r="G215" s="81"/>
      <c r="H215" s="81"/>
    </row>
    <row r="216" spans="1:8" ht="15.75">
      <c r="A216" s="86">
        <v>821200</v>
      </c>
      <c r="B216" s="87" t="s">
        <v>446</v>
      </c>
      <c r="C216" s="87"/>
      <c r="D216" s="87"/>
      <c r="E216" s="34" t="s">
        <v>447</v>
      </c>
      <c r="F216" s="81"/>
      <c r="G216" s="81"/>
      <c r="H216" s="81"/>
    </row>
    <row r="217" spans="1:8" ht="15.75">
      <c r="A217" s="86">
        <v>821300</v>
      </c>
      <c r="B217" s="87" t="s">
        <v>448</v>
      </c>
      <c r="C217" s="87"/>
      <c r="D217" s="87"/>
      <c r="E217" s="34" t="s">
        <v>449</v>
      </c>
      <c r="F217" s="81"/>
      <c r="G217" s="81"/>
      <c r="H217" s="81"/>
    </row>
    <row r="218" spans="1:8" ht="15.75">
      <c r="A218" s="86">
        <v>821400</v>
      </c>
      <c r="B218" s="87" t="s">
        <v>450</v>
      </c>
      <c r="C218" s="87"/>
      <c r="D218" s="87"/>
      <c r="E218" s="34" t="s">
        <v>451</v>
      </c>
      <c r="F218" s="81">
        <v>14.3</v>
      </c>
      <c r="G218" s="81">
        <v>112290.2</v>
      </c>
      <c r="H218" s="81">
        <v>112290.2</v>
      </c>
    </row>
    <row r="219" spans="1:8" ht="15.75">
      <c r="A219" s="86">
        <v>821500</v>
      </c>
      <c r="B219" s="87" t="s">
        <v>452</v>
      </c>
      <c r="C219" s="87"/>
      <c r="D219" s="87"/>
      <c r="E219" s="34" t="s">
        <v>453</v>
      </c>
      <c r="F219" s="81"/>
      <c r="G219" s="81">
        <v>10523</v>
      </c>
      <c r="H219" s="81">
        <v>10523</v>
      </c>
    </row>
    <row r="220" spans="1:8" ht="15.75">
      <c r="A220" s="86">
        <v>822100</v>
      </c>
      <c r="B220" s="87" t="s">
        <v>454</v>
      </c>
      <c r="C220" s="87"/>
      <c r="D220" s="87"/>
      <c r="E220" s="34" t="s">
        <v>455</v>
      </c>
      <c r="F220" s="81">
        <v>227306.4</v>
      </c>
      <c r="G220" s="81">
        <v>237837.4</v>
      </c>
      <c r="H220" s="81">
        <v>237837.4</v>
      </c>
    </row>
    <row r="221" spans="1:8" ht="15.75">
      <c r="A221" s="86">
        <v>822210</v>
      </c>
      <c r="B221" s="87" t="s">
        <v>456</v>
      </c>
      <c r="C221" s="87"/>
      <c r="D221" s="87"/>
      <c r="E221" s="34" t="s">
        <v>457</v>
      </c>
      <c r="F221" s="81">
        <v>30775</v>
      </c>
      <c r="G221" s="81">
        <v>16609.099999999999</v>
      </c>
      <c r="H221" s="81">
        <v>16609.099999999999</v>
      </c>
    </row>
    <row r="222" spans="1:8" ht="15.75">
      <c r="A222" s="86">
        <v>822220</v>
      </c>
      <c r="B222" s="87" t="s">
        <v>458</v>
      </c>
      <c r="C222" s="87"/>
      <c r="D222" s="87"/>
      <c r="E222" s="34" t="s">
        <v>459</v>
      </c>
      <c r="F222" s="81">
        <v>17.899999999999999</v>
      </c>
      <c r="G222" s="81">
        <v>17.899999999999999</v>
      </c>
      <c r="H222" s="81">
        <v>17.899999999999999</v>
      </c>
    </row>
    <row r="223" spans="1:8" ht="15.75">
      <c r="A223" s="86">
        <v>822230</v>
      </c>
      <c r="B223" s="87" t="s">
        <v>460</v>
      </c>
      <c r="C223" s="87"/>
      <c r="D223" s="87"/>
      <c r="E223" s="34" t="s">
        <v>461</v>
      </c>
      <c r="F223" s="81">
        <v>64</v>
      </c>
      <c r="G223" s="81">
        <v>2</v>
      </c>
      <c r="H223" s="81">
        <v>2</v>
      </c>
    </row>
    <row r="224" spans="1:8" ht="15.75">
      <c r="A224" s="86">
        <v>822300</v>
      </c>
      <c r="B224" s="87" t="s">
        <v>462</v>
      </c>
      <c r="C224" s="87"/>
      <c r="D224" s="87"/>
      <c r="E224" s="34" t="s">
        <v>463</v>
      </c>
      <c r="F224" s="81">
        <v>4604.7</v>
      </c>
      <c r="G224" s="81">
        <v>4262.5</v>
      </c>
      <c r="H224" s="81">
        <v>4262.5</v>
      </c>
    </row>
    <row r="225" spans="1:8" ht="15.75">
      <c r="A225" s="86">
        <v>822410</v>
      </c>
      <c r="B225" s="87" t="s">
        <v>464</v>
      </c>
      <c r="C225" s="87"/>
      <c r="D225" s="87"/>
      <c r="E225" s="34" t="s">
        <v>465</v>
      </c>
      <c r="F225" s="81">
        <v>288</v>
      </c>
      <c r="G225" s="81">
        <v>309.2</v>
      </c>
      <c r="H225" s="81">
        <v>309.2</v>
      </c>
    </row>
    <row r="226" spans="1:8" ht="15.75">
      <c r="A226" s="86">
        <v>822420</v>
      </c>
      <c r="B226" s="87" t="s">
        <v>466</v>
      </c>
      <c r="C226" s="87"/>
      <c r="D226" s="87"/>
      <c r="E226" s="34" t="s">
        <v>467</v>
      </c>
      <c r="F226" s="81">
        <v>6971.9</v>
      </c>
      <c r="G226" s="81">
        <v>19096.599999999999</v>
      </c>
      <c r="H226" s="81">
        <v>19096.599999999999</v>
      </c>
    </row>
    <row r="227" spans="1:8" ht="15.75">
      <c r="A227" s="86">
        <v>822430</v>
      </c>
      <c r="B227" s="87" t="s">
        <v>468</v>
      </c>
      <c r="C227" s="87"/>
      <c r="D227" s="87"/>
      <c r="E227" s="34" t="s">
        <v>469</v>
      </c>
      <c r="F227" s="81">
        <v>112.3</v>
      </c>
      <c r="G227" s="81">
        <v>98.3</v>
      </c>
      <c r="H227" s="81">
        <v>98.3</v>
      </c>
    </row>
    <row r="228" spans="1:8" ht="15.75">
      <c r="A228" s="86">
        <v>822490</v>
      </c>
      <c r="B228" s="87" t="s">
        <v>470</v>
      </c>
      <c r="C228" s="87"/>
      <c r="D228" s="87"/>
      <c r="E228" s="34" t="s">
        <v>471</v>
      </c>
      <c r="F228" s="81">
        <v>1170.2</v>
      </c>
      <c r="G228" s="81">
        <v>14866.4</v>
      </c>
      <c r="H228" s="81">
        <v>14866.4</v>
      </c>
    </row>
    <row r="229" spans="1:8" ht="15.75">
      <c r="A229" s="86">
        <v>822510</v>
      </c>
      <c r="B229" s="87" t="s">
        <v>472</v>
      </c>
      <c r="C229" s="87"/>
      <c r="D229" s="87"/>
      <c r="E229" s="34" t="s">
        <v>473</v>
      </c>
      <c r="F229" s="81">
        <v>13344.3</v>
      </c>
      <c r="G229" s="81">
        <v>6505.4</v>
      </c>
      <c r="H229" s="81">
        <v>6505.4</v>
      </c>
    </row>
    <row r="230" spans="1:8" ht="15.75">
      <c r="A230" s="86">
        <v>822520</v>
      </c>
      <c r="B230" s="87" t="s">
        <v>474</v>
      </c>
      <c r="C230" s="87"/>
      <c r="D230" s="87"/>
      <c r="E230" s="34" t="s">
        <v>475</v>
      </c>
      <c r="F230" s="81"/>
      <c r="G230" s="81"/>
      <c r="H230" s="81"/>
    </row>
    <row r="231" spans="1:8" ht="15.75">
      <c r="A231" s="86">
        <v>822530</v>
      </c>
      <c r="B231" s="87" t="s">
        <v>476</v>
      </c>
      <c r="C231" s="87"/>
      <c r="D231" s="87"/>
      <c r="E231" s="34" t="s">
        <v>477</v>
      </c>
      <c r="F231" s="81"/>
      <c r="G231" s="81">
        <v>8308.1</v>
      </c>
      <c r="H231" s="81">
        <v>8308.1</v>
      </c>
    </row>
    <row r="232" spans="1:8" ht="15.75">
      <c r="A232" s="86">
        <v>822610</v>
      </c>
      <c r="B232" s="87" t="s">
        <v>478</v>
      </c>
      <c r="C232" s="87"/>
      <c r="D232" s="87"/>
      <c r="E232" s="34" t="s">
        <v>479</v>
      </c>
      <c r="F232" s="81">
        <v>24598.7</v>
      </c>
      <c r="G232" s="81">
        <v>11745.6</v>
      </c>
      <c r="H232" s="81">
        <v>11745.6</v>
      </c>
    </row>
    <row r="233" spans="1:8" ht="15.75">
      <c r="A233" s="86">
        <v>822710</v>
      </c>
      <c r="B233" s="87" t="s">
        <v>480</v>
      </c>
      <c r="C233" s="87"/>
      <c r="D233" s="87"/>
      <c r="E233" s="34" t="s">
        <v>481</v>
      </c>
      <c r="F233" s="81"/>
      <c r="G233" s="81">
        <v>165614.6</v>
      </c>
      <c r="H233" s="81">
        <v>165614.6</v>
      </c>
    </row>
    <row r="234" spans="1:8" ht="16.5" thickBot="1">
      <c r="A234" s="89">
        <v>822900</v>
      </c>
      <c r="B234" s="90" t="s">
        <v>482</v>
      </c>
      <c r="C234" s="90"/>
      <c r="D234" s="90"/>
      <c r="E234" s="91" t="s">
        <v>483</v>
      </c>
      <c r="F234" s="92">
        <v>1294165.6000000001</v>
      </c>
      <c r="G234" s="92">
        <v>1723973.5</v>
      </c>
      <c r="H234" s="92">
        <v>1723973.5</v>
      </c>
    </row>
    <row r="235" spans="1:8" ht="16.5" thickBot="1">
      <c r="A235" s="93"/>
      <c r="B235" s="94" t="s">
        <v>484</v>
      </c>
      <c r="C235" s="95"/>
      <c r="D235" s="96"/>
      <c r="E235" s="97" t="s">
        <v>485</v>
      </c>
      <c r="F235" s="98">
        <f>SUM(F184:F234)</f>
        <v>78836160.900000036</v>
      </c>
      <c r="G235" s="98">
        <f>SUM(G184:G234)</f>
        <v>79253420.400000006</v>
      </c>
      <c r="H235" s="98">
        <f>SUM(H184:H234)</f>
        <v>79253420.400000006</v>
      </c>
    </row>
  </sheetData>
  <mergeCells count="238">
    <mergeCell ref="B235:D235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  <mergeCell ref="A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C179"/>
    <mergeCell ref="B180:C180"/>
    <mergeCell ref="B169:D169"/>
    <mergeCell ref="B170:D170"/>
    <mergeCell ref="B171:D171"/>
    <mergeCell ref="B172:D172"/>
    <mergeCell ref="B173:D173"/>
    <mergeCell ref="B174:D174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A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C92"/>
    <mergeCell ref="B93:C93"/>
    <mergeCell ref="B94:D94"/>
    <mergeCell ref="B95:D95"/>
    <mergeCell ref="B96:D96"/>
    <mergeCell ref="B85:C85"/>
    <mergeCell ref="B86:D86"/>
    <mergeCell ref="B87:D87"/>
    <mergeCell ref="B88:D88"/>
    <mergeCell ref="B89:D89"/>
    <mergeCell ref="B90:D90"/>
    <mergeCell ref="B79:D79"/>
    <mergeCell ref="B80:C80"/>
    <mergeCell ref="B81:D81"/>
    <mergeCell ref="B82:C82"/>
    <mergeCell ref="B83:C83"/>
    <mergeCell ref="B84:D84"/>
    <mergeCell ref="B73:C73"/>
    <mergeCell ref="B74:C74"/>
    <mergeCell ref="B75:D75"/>
    <mergeCell ref="B76:D76"/>
    <mergeCell ref="B77:D77"/>
    <mergeCell ref="B78:D78"/>
    <mergeCell ref="B67:D67"/>
    <mergeCell ref="B68:D68"/>
    <mergeCell ref="B69:D69"/>
    <mergeCell ref="B70:C70"/>
    <mergeCell ref="B71:C71"/>
    <mergeCell ref="B72:C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C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H1"/>
    <mergeCell ref="A2:H2"/>
    <mergeCell ref="B3:H3"/>
    <mergeCell ref="A5:A6"/>
    <mergeCell ref="B5:D6"/>
    <mergeCell ref="E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2021-10-05T06:58:35Z</dcterms:modified>
</cp:coreProperties>
</file>