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4\Raport Guvern 2024 excel\"/>
    </mc:Choice>
  </mc:AlternateContent>
  <bookViews>
    <workbookView xWindow="0" yWindow="0" windowWidth="19710" windowHeight="12150"/>
  </bookViews>
  <sheets>
    <sheet name="F 16" sheetId="1" r:id="rId1"/>
  </sheets>
  <definedNames>
    <definedName name="_xlnm.Print_Titles" localSheetId="0">'F 16'!$7:$12</definedName>
    <definedName name="_xlnm.Print_Area" localSheetId="0">'F 16'!$A$1:$Q$151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9" i="1" l="1"/>
  <c r="P106" i="1"/>
  <c r="Q98" i="1"/>
  <c r="P100" i="1"/>
  <c r="P99" i="1"/>
  <c r="P97" i="1"/>
  <c r="P76" i="1"/>
  <c r="B97" i="1"/>
  <c r="P87" i="1" l="1"/>
  <c r="P61" i="1"/>
  <c r="P51" i="1"/>
  <c r="P133" i="1" l="1"/>
  <c r="P120" i="1"/>
  <c r="P121" i="1"/>
  <c r="P122" i="1"/>
  <c r="P123" i="1"/>
  <c r="P124" i="1"/>
  <c r="P125" i="1"/>
  <c r="P126" i="1"/>
  <c r="P127" i="1"/>
  <c r="P112" i="1"/>
  <c r="D131" i="1" l="1"/>
  <c r="B99" i="1"/>
  <c r="B100" i="1"/>
  <c r="B98" i="1"/>
  <c r="F100" i="1"/>
  <c r="N100" i="1" l="1"/>
  <c r="D129" i="1"/>
  <c r="F133" i="1" l="1"/>
  <c r="F119" i="1"/>
  <c r="F120" i="1"/>
  <c r="F121" i="1"/>
  <c r="F122" i="1"/>
  <c r="F123" i="1"/>
  <c r="F124" i="1"/>
  <c r="F125" i="1"/>
  <c r="F126" i="1"/>
  <c r="F127" i="1"/>
  <c r="F61" i="1"/>
  <c r="B61" i="1"/>
  <c r="H49" i="1"/>
  <c r="H131" i="1"/>
  <c r="H117" i="1"/>
  <c r="H110" i="1"/>
  <c r="H96" i="1"/>
  <c r="H85" i="1"/>
  <c r="H74" i="1"/>
  <c r="H60" i="1"/>
  <c r="I96" i="1"/>
  <c r="F97" i="1"/>
  <c r="N97" i="1" s="1"/>
  <c r="F98" i="1"/>
  <c r="F99" i="1"/>
  <c r="F51" i="1"/>
  <c r="F25" i="1"/>
  <c r="H84" i="1" l="1"/>
  <c r="F60" i="1"/>
  <c r="H115" i="1"/>
  <c r="H129" i="1"/>
  <c r="P131" i="1"/>
  <c r="H109" i="1"/>
  <c r="N99" i="1"/>
  <c r="H47" i="1"/>
  <c r="F131" i="1"/>
  <c r="I94" i="1"/>
  <c r="H73" i="1"/>
  <c r="H94" i="1"/>
  <c r="N98" i="1"/>
  <c r="F96" i="1"/>
  <c r="N61" i="1"/>
  <c r="I15" i="1"/>
  <c r="I13" i="1" s="1"/>
  <c r="F117" i="1"/>
  <c r="H14" i="1"/>
  <c r="F49" i="1"/>
  <c r="H58" i="1"/>
  <c r="F58" i="1" s="1"/>
  <c r="D85" i="1"/>
  <c r="D84" i="1" s="1"/>
  <c r="D110" i="1"/>
  <c r="D109" i="1" s="1"/>
  <c r="B119" i="1"/>
  <c r="N119" i="1" s="1"/>
  <c r="B120" i="1"/>
  <c r="N120" i="1" s="1"/>
  <c r="B121" i="1"/>
  <c r="N121" i="1" s="1"/>
  <c r="B122" i="1"/>
  <c r="N122" i="1" s="1"/>
  <c r="B123" i="1"/>
  <c r="N123" i="1" s="1"/>
  <c r="B124" i="1"/>
  <c r="N124" i="1" s="1"/>
  <c r="B125" i="1"/>
  <c r="N125" i="1" s="1"/>
  <c r="B126" i="1"/>
  <c r="N126" i="1" s="1"/>
  <c r="B127" i="1"/>
  <c r="N127" i="1" s="1"/>
  <c r="D117" i="1"/>
  <c r="P117" i="1" s="1"/>
  <c r="D96" i="1"/>
  <c r="P96" i="1" s="1"/>
  <c r="E96" i="1"/>
  <c r="E94" i="1" s="1"/>
  <c r="D74" i="1"/>
  <c r="D14" i="1" s="1"/>
  <c r="D60" i="1"/>
  <c r="P60" i="1" s="1"/>
  <c r="B60" i="1"/>
  <c r="D49" i="1"/>
  <c r="P49" i="1" s="1"/>
  <c r="B96" i="1"/>
  <c r="B51" i="1"/>
  <c r="N51" i="1" s="1"/>
  <c r="B133" i="1"/>
  <c r="B131" i="1" s="1"/>
  <c r="C135" i="1"/>
  <c r="C25" i="1"/>
  <c r="C136" i="1"/>
  <c r="K136" i="1" s="1"/>
  <c r="C113" i="1"/>
  <c r="C77" i="1"/>
  <c r="O77" i="1" s="1"/>
  <c r="C45" i="1"/>
  <c r="C35" i="1"/>
  <c r="B35" i="1" s="1"/>
  <c r="C132" i="1"/>
  <c r="C118" i="1"/>
  <c r="B118" i="1" s="1"/>
  <c r="C107" i="1"/>
  <c r="C105" i="1"/>
  <c r="O105" i="1" s="1"/>
  <c r="C92" i="1"/>
  <c r="O92" i="1" s="1"/>
  <c r="C82" i="1"/>
  <c r="C71" i="1"/>
  <c r="C66" i="1"/>
  <c r="C56" i="1"/>
  <c r="C50" i="1"/>
  <c r="C40" i="1"/>
  <c r="C30" i="1"/>
  <c r="C20" i="1"/>
  <c r="B20" i="1" s="1"/>
  <c r="N96" i="1" l="1"/>
  <c r="O50" i="1"/>
  <c r="B50" i="1"/>
  <c r="Q94" i="1"/>
  <c r="Q96" i="1"/>
  <c r="P14" i="1"/>
  <c r="P74" i="1"/>
  <c r="P94" i="1"/>
  <c r="P73" i="1"/>
  <c r="N60" i="1"/>
  <c r="P85" i="1"/>
  <c r="P84" i="1"/>
  <c r="F94" i="1"/>
  <c r="P110" i="1"/>
  <c r="P109" i="1"/>
  <c r="B132" i="1"/>
  <c r="O132" i="1"/>
  <c r="N133" i="1"/>
  <c r="P129" i="1"/>
  <c r="N131" i="1"/>
  <c r="B49" i="1"/>
  <c r="N49" i="1" s="1"/>
  <c r="D47" i="1"/>
  <c r="P47" i="1" s="1"/>
  <c r="B117" i="1"/>
  <c r="E15" i="1"/>
  <c r="E13" i="1" s="1"/>
  <c r="Q13" i="1" s="1"/>
  <c r="D73" i="1"/>
  <c r="D115" i="1"/>
  <c r="D94" i="1"/>
  <c r="B94" i="1" s="1"/>
  <c r="N94" i="1" l="1"/>
  <c r="P115" i="1"/>
  <c r="N117" i="1"/>
  <c r="F106" i="1"/>
  <c r="F135" i="1" l="1"/>
  <c r="F82" i="1"/>
  <c r="F45" i="1"/>
  <c r="F30" i="1"/>
  <c r="F20" i="1"/>
  <c r="B106" i="1"/>
  <c r="N106" i="1" s="1"/>
  <c r="F136" i="1" l="1"/>
  <c r="F132" i="1"/>
  <c r="N132" i="1" s="1"/>
  <c r="F118" i="1"/>
  <c r="N118" i="1" s="1"/>
  <c r="F113" i="1"/>
  <c r="F112" i="1"/>
  <c r="F107" i="1"/>
  <c r="F105" i="1"/>
  <c r="F92" i="1"/>
  <c r="F87" i="1"/>
  <c r="G80" i="1"/>
  <c r="F80" i="1" l="1"/>
  <c r="G79" i="1"/>
  <c r="F79" i="1" s="1"/>
  <c r="F77" i="1"/>
  <c r="F76" i="1"/>
  <c r="F71" i="1"/>
  <c r="F66" i="1"/>
  <c r="F56" i="1"/>
  <c r="F50" i="1"/>
  <c r="F40" i="1"/>
  <c r="F35" i="1"/>
  <c r="G18" i="1"/>
  <c r="G44" i="1"/>
  <c r="F44" i="1" l="1"/>
  <c r="H104" i="1"/>
  <c r="G34" i="1"/>
  <c r="H15" i="1" l="1"/>
  <c r="H102" i="1"/>
  <c r="F34" i="1"/>
  <c r="H13" i="1" l="1"/>
  <c r="B136" i="1"/>
  <c r="O136" i="1"/>
  <c r="B135" i="1"/>
  <c r="J135" i="1" s="1"/>
  <c r="K135" i="1"/>
  <c r="N136" i="1" l="1"/>
  <c r="J136" i="1"/>
  <c r="D104" i="1"/>
  <c r="D15" i="1" s="1"/>
  <c r="P15" i="1" s="1"/>
  <c r="D13" i="1" l="1"/>
  <c r="P13" i="1" s="1"/>
  <c r="D102" i="1"/>
  <c r="P102" i="1" s="1"/>
  <c r="P104" i="1"/>
  <c r="D58" i="1"/>
  <c r="B58" i="1" s="1"/>
  <c r="Q15" i="1"/>
  <c r="N58" i="1" l="1"/>
  <c r="P58" i="1"/>
  <c r="B113" i="1"/>
  <c r="B92" i="1"/>
  <c r="B82" i="1"/>
  <c r="B66" i="1"/>
  <c r="B56" i="1"/>
  <c r="O45" i="1"/>
  <c r="B40" i="1"/>
  <c r="B30" i="1"/>
  <c r="N30" i="1" s="1"/>
  <c r="K132" i="1" l="1"/>
  <c r="B105" i="1"/>
  <c r="B107" i="1"/>
  <c r="N107" i="1" s="1"/>
  <c r="K107" i="1"/>
  <c r="B77" i="1"/>
  <c r="K77" i="1"/>
  <c r="B112" i="1"/>
  <c r="N112" i="1" s="1"/>
  <c r="N35" i="1"/>
  <c r="B76" i="1"/>
  <c r="N76" i="1" s="1"/>
  <c r="B25" i="1"/>
  <c r="B71" i="1"/>
  <c r="B87" i="1"/>
  <c r="C44" i="1"/>
  <c r="B45" i="1"/>
  <c r="N45" i="1" s="1"/>
  <c r="O113" i="1"/>
  <c r="O135" i="1"/>
  <c r="G130" i="1"/>
  <c r="G116" i="1"/>
  <c r="G111" i="1"/>
  <c r="G104" i="1"/>
  <c r="G103" i="1"/>
  <c r="G90" i="1"/>
  <c r="G75" i="1"/>
  <c r="G69" i="1"/>
  <c r="G64" i="1"/>
  <c r="G54" i="1"/>
  <c r="G48" i="1"/>
  <c r="G38" i="1"/>
  <c r="G28" i="1"/>
  <c r="G23" i="1"/>
  <c r="F18" i="1"/>
  <c r="G15" i="1" l="1"/>
  <c r="F104" i="1"/>
  <c r="F75" i="1"/>
  <c r="B44" i="1"/>
  <c r="N44" i="1" s="1"/>
  <c r="O44" i="1"/>
  <c r="F23" i="1"/>
  <c r="F103" i="1"/>
  <c r="F28" i="1"/>
  <c r="G68" i="1"/>
  <c r="F69" i="1"/>
  <c r="G63" i="1"/>
  <c r="F63" i="1" s="1"/>
  <c r="F64" i="1"/>
  <c r="F54" i="1"/>
  <c r="G37" i="1"/>
  <c r="F38" i="1"/>
  <c r="F74" i="1"/>
  <c r="F110" i="1"/>
  <c r="F111" i="1"/>
  <c r="G89" i="1"/>
  <c r="F89" i="1" s="1"/>
  <c r="F90" i="1"/>
  <c r="G47" i="1"/>
  <c r="F48" i="1"/>
  <c r="G129" i="1"/>
  <c r="F130" i="1"/>
  <c r="G42" i="1"/>
  <c r="F42" i="1" s="1"/>
  <c r="G115" i="1"/>
  <c r="F116" i="1"/>
  <c r="G17" i="1"/>
  <c r="F17" i="1" s="1"/>
  <c r="G53" i="1"/>
  <c r="G27" i="1"/>
  <c r="F27" i="1" s="1"/>
  <c r="G73" i="1"/>
  <c r="F73" i="1" s="1"/>
  <c r="G102" i="1"/>
  <c r="G22" i="1"/>
  <c r="G109" i="1"/>
  <c r="F109" i="1" s="1"/>
  <c r="G32" i="1"/>
  <c r="F47" i="1" l="1"/>
  <c r="F15" i="1"/>
  <c r="F37" i="1"/>
  <c r="F32" i="1"/>
  <c r="F53" i="1"/>
  <c r="F22" i="1"/>
  <c r="F115" i="1"/>
  <c r="F68" i="1"/>
  <c r="F102" i="1"/>
  <c r="F129" i="1"/>
  <c r="N113" i="1" l="1"/>
  <c r="C111" i="1"/>
  <c r="B111" i="1" l="1"/>
  <c r="O107" i="1"/>
  <c r="K30" i="1"/>
  <c r="O30" i="1"/>
  <c r="O66" i="1"/>
  <c r="C38" i="1"/>
  <c r="K40" i="1"/>
  <c r="O40" i="1"/>
  <c r="O71" i="1"/>
  <c r="O111" i="1"/>
  <c r="O20" i="1"/>
  <c r="O82" i="1"/>
  <c r="C23" i="1"/>
  <c r="O25" i="1"/>
  <c r="C116" i="1"/>
  <c r="O118" i="1"/>
  <c r="O56" i="1"/>
  <c r="O35" i="1"/>
  <c r="K50" i="1"/>
  <c r="C80" i="1"/>
  <c r="B80" i="1" s="1"/>
  <c r="B74" i="1"/>
  <c r="N74" i="1" s="1"/>
  <c r="C28" i="1"/>
  <c r="B28" i="1" s="1"/>
  <c r="C64" i="1"/>
  <c r="B64" i="1" s="1"/>
  <c r="C90" i="1"/>
  <c r="C48" i="1"/>
  <c r="C69" i="1"/>
  <c r="C54" i="1"/>
  <c r="B54" i="1" s="1"/>
  <c r="C130" i="1"/>
  <c r="C75" i="1"/>
  <c r="O75" i="1" s="1"/>
  <c r="C34" i="1"/>
  <c r="C18" i="1"/>
  <c r="B18" i="1" s="1"/>
  <c r="C103" i="1"/>
  <c r="C104" i="1"/>
  <c r="C15" i="1" l="1"/>
  <c r="K15" i="1" s="1"/>
  <c r="B48" i="1"/>
  <c r="N48" i="1" s="1"/>
  <c r="O48" i="1"/>
  <c r="K130" i="1"/>
  <c r="B130" i="1"/>
  <c r="O130" i="1"/>
  <c r="C14" i="1"/>
  <c r="B104" i="1"/>
  <c r="N104" i="1" s="1"/>
  <c r="K104" i="1"/>
  <c r="J28" i="1"/>
  <c r="N28" i="1"/>
  <c r="B110" i="1"/>
  <c r="N110" i="1" s="1"/>
  <c r="B75" i="1"/>
  <c r="N75" i="1" s="1"/>
  <c r="K75" i="1"/>
  <c r="B34" i="1"/>
  <c r="N34" i="1" s="1"/>
  <c r="B90" i="1"/>
  <c r="B85" i="1"/>
  <c r="B116" i="1"/>
  <c r="N116" i="1" s="1"/>
  <c r="C42" i="1"/>
  <c r="B38" i="1"/>
  <c r="B23" i="1"/>
  <c r="C22" i="1"/>
  <c r="B69" i="1"/>
  <c r="B103" i="1"/>
  <c r="N103" i="1" s="1"/>
  <c r="O64" i="1"/>
  <c r="N111" i="1"/>
  <c r="J30" i="1"/>
  <c r="N82" i="1"/>
  <c r="O34" i="1"/>
  <c r="N20" i="1"/>
  <c r="O69" i="1"/>
  <c r="N92" i="1"/>
  <c r="J87" i="1"/>
  <c r="N87" i="1"/>
  <c r="N66" i="1"/>
  <c r="O104" i="1"/>
  <c r="O103" i="1"/>
  <c r="K48" i="1"/>
  <c r="N71" i="1"/>
  <c r="O23" i="1"/>
  <c r="J77" i="1"/>
  <c r="N77" i="1"/>
  <c r="N135" i="1"/>
  <c r="N105" i="1"/>
  <c r="C37" i="1"/>
  <c r="O38" i="1"/>
  <c r="K38" i="1"/>
  <c r="O54" i="1"/>
  <c r="O90" i="1"/>
  <c r="O18" i="1"/>
  <c r="N56" i="1"/>
  <c r="N25" i="1"/>
  <c r="O28" i="1"/>
  <c r="K28" i="1"/>
  <c r="J132" i="1"/>
  <c r="J40" i="1"/>
  <c r="N40" i="1"/>
  <c r="C115" i="1"/>
  <c r="O116" i="1"/>
  <c r="J107" i="1"/>
  <c r="C79" i="1"/>
  <c r="B79" i="1" s="1"/>
  <c r="J50" i="1"/>
  <c r="N50" i="1"/>
  <c r="B84" i="1"/>
  <c r="C109" i="1"/>
  <c r="C47" i="1"/>
  <c r="C63" i="1"/>
  <c r="B63" i="1" s="1"/>
  <c r="C129" i="1"/>
  <c r="O129" i="1" s="1"/>
  <c r="C102" i="1"/>
  <c r="O102" i="1" s="1"/>
  <c r="C89" i="1"/>
  <c r="C27" i="1"/>
  <c r="B27" i="1" s="1"/>
  <c r="C53" i="1"/>
  <c r="C73" i="1"/>
  <c r="C17" i="1"/>
  <c r="C32" i="1"/>
  <c r="C68" i="1"/>
  <c r="B47" i="1" l="1"/>
  <c r="J47" i="1" s="1"/>
  <c r="O47" i="1"/>
  <c r="K129" i="1"/>
  <c r="B129" i="1"/>
  <c r="B115" i="1"/>
  <c r="B17" i="1"/>
  <c r="N17" i="1" s="1"/>
  <c r="B53" i="1"/>
  <c r="B37" i="1"/>
  <c r="J37" i="1" s="1"/>
  <c r="K37" i="1"/>
  <c r="B68" i="1"/>
  <c r="N68" i="1" s="1"/>
  <c r="B32" i="1"/>
  <c r="C13" i="1"/>
  <c r="B13" i="1" s="1"/>
  <c r="B109" i="1"/>
  <c r="O109" i="1"/>
  <c r="B73" i="1"/>
  <c r="N73" i="1" s="1"/>
  <c r="B102" i="1"/>
  <c r="B22" i="1"/>
  <c r="B89" i="1"/>
  <c r="B15" i="1"/>
  <c r="N15" i="1" s="1"/>
  <c r="B42" i="1"/>
  <c r="N42" i="1" s="1"/>
  <c r="B14" i="1"/>
  <c r="N23" i="1"/>
  <c r="J104" i="1"/>
  <c r="O42" i="1"/>
  <c r="N38" i="1"/>
  <c r="J38" i="1"/>
  <c r="O37" i="1"/>
  <c r="J75" i="1"/>
  <c r="O22" i="1"/>
  <c r="N18" i="1"/>
  <c r="J48" i="1"/>
  <c r="O73" i="1"/>
  <c r="K73" i="1"/>
  <c r="O27" i="1"/>
  <c r="K27" i="1"/>
  <c r="O17" i="1"/>
  <c r="O53" i="1"/>
  <c r="N90" i="1"/>
  <c r="O89" i="1"/>
  <c r="N130" i="1"/>
  <c r="J130" i="1"/>
  <c r="K47" i="1"/>
  <c r="O115" i="1"/>
  <c r="N64" i="1"/>
  <c r="N54" i="1"/>
  <c r="O68" i="1"/>
  <c r="K102" i="1"/>
  <c r="N69" i="1"/>
  <c r="O32" i="1"/>
  <c r="O63" i="1"/>
  <c r="O15" i="1"/>
  <c r="J102" i="1" l="1"/>
  <c r="N102" i="1"/>
  <c r="J73" i="1"/>
  <c r="J15" i="1"/>
  <c r="J27" i="1"/>
  <c r="N27" i="1"/>
  <c r="N32" i="1"/>
  <c r="N47" i="1"/>
  <c r="N63" i="1"/>
  <c r="N22" i="1"/>
  <c r="N37" i="1"/>
  <c r="N115" i="1"/>
  <c r="N109" i="1"/>
  <c r="N89" i="1"/>
  <c r="N129" i="1"/>
  <c r="J129" i="1"/>
  <c r="N53" i="1"/>
  <c r="N80" i="1" l="1"/>
  <c r="O80" i="1"/>
  <c r="O79" i="1" l="1"/>
  <c r="N79" i="1" l="1"/>
  <c r="F84" i="1" l="1"/>
  <c r="J84" i="1" s="1"/>
  <c r="N84" i="1" l="1"/>
  <c r="L14" i="1"/>
  <c r="G14" i="1"/>
  <c r="K14" i="1" s="1"/>
  <c r="F85" i="1"/>
  <c r="J85" i="1" l="1"/>
  <c r="F14" i="1"/>
  <c r="J14" i="1" s="1"/>
  <c r="O14" i="1"/>
  <c r="N85" i="1"/>
  <c r="G13" i="1"/>
  <c r="O13" i="1" s="1"/>
  <c r="F13" i="1" l="1"/>
  <c r="J13" i="1" s="1"/>
  <c r="N14" i="1"/>
  <c r="K13" i="1"/>
  <c r="L13" i="1"/>
  <c r="N13" i="1" l="1"/>
</calcChain>
</file>

<file path=xl/sharedStrings.xml><?xml version="1.0" encoding="utf-8"?>
<sst xmlns="http://schemas.openxmlformats.org/spreadsheetml/2006/main" count="165" uniqueCount="93">
  <si>
    <t>Total nivelul I</t>
  </si>
  <si>
    <t>Total nivelul II</t>
  </si>
  <si>
    <t>Total general</t>
  </si>
  <si>
    <t>9</t>
  </si>
  <si>
    <t>8</t>
  </si>
  <si>
    <t>5</t>
  </si>
  <si>
    <t>3</t>
  </si>
  <si>
    <t>1</t>
  </si>
  <si>
    <t>inclusiv</t>
  </si>
  <si>
    <t>Total</t>
  </si>
  <si>
    <t>în %</t>
  </si>
  <si>
    <t>devieri (+,-)</t>
  </si>
  <si>
    <t>Executat față de precizat pe an</t>
  </si>
  <si>
    <t>Executat</t>
  </si>
  <si>
    <t>Precizat pe an</t>
  </si>
  <si>
    <t xml:space="preserve">Unitatea administrativ-teritorială </t>
  </si>
  <si>
    <t>mii lei</t>
  </si>
  <si>
    <t>mun. Bălți</t>
  </si>
  <si>
    <t>Consiliul Municipal</t>
  </si>
  <si>
    <t>mun. Chișinău</t>
  </si>
  <si>
    <t>Anenii Noi</t>
  </si>
  <si>
    <t>Consiliul Raional</t>
  </si>
  <si>
    <t>Cahul</t>
  </si>
  <si>
    <t>Călărași</t>
  </si>
  <si>
    <t>Cimișlia</t>
  </si>
  <si>
    <t>Dondușeni</t>
  </si>
  <si>
    <t>Drochia</t>
  </si>
  <si>
    <t>Hîncești</t>
  </si>
  <si>
    <t>Florești</t>
  </si>
  <si>
    <t>Glodeni</t>
  </si>
  <si>
    <t>Ialoveni</t>
  </si>
  <si>
    <t>Costești</t>
  </si>
  <si>
    <t>Nisporeni</t>
  </si>
  <si>
    <t>Orhei</t>
  </si>
  <si>
    <t>Rîșcani</t>
  </si>
  <si>
    <t>Sîngerei</t>
  </si>
  <si>
    <t>Strășeni</t>
  </si>
  <si>
    <t>Greblești</t>
  </si>
  <si>
    <t>Ștefan Vodă</t>
  </si>
  <si>
    <t>Telenești</t>
  </si>
  <si>
    <t>Ungheni</t>
  </si>
  <si>
    <t>UTA Găgăuzia</t>
  </si>
  <si>
    <t>Dina Roșca</t>
  </si>
  <si>
    <t>Natalia Sclearuc</t>
  </si>
  <si>
    <t>Maxim Ciobanu</t>
  </si>
  <si>
    <t>Nadejda Slova</t>
  </si>
  <si>
    <t>Popeasca</t>
  </si>
  <si>
    <t>Primăria Copceac</t>
  </si>
  <si>
    <t>2 = 3+4+5+6</t>
  </si>
  <si>
    <t>Bucovăț</t>
  </si>
  <si>
    <t>Secretar general al ministerului</t>
  </si>
  <si>
    <t>Șef Direcție generală politici și sinteză bugetară</t>
  </si>
  <si>
    <t>Șef Direcție generală Trezoreria de Stat</t>
  </si>
  <si>
    <t>Șef Direcție bugetele locale</t>
  </si>
  <si>
    <t>Ion Iaconi</t>
  </si>
  <si>
    <t xml:space="preserve">pentru lucrări de reparație </t>
  </si>
  <si>
    <t>Țaul</t>
  </si>
  <si>
    <t>Heciul Nou</t>
  </si>
  <si>
    <t>Vertiujeni</t>
  </si>
  <si>
    <t>Bălășești</t>
  </si>
  <si>
    <t>Pepeni</t>
  </si>
  <si>
    <t>Prepelița</t>
  </si>
  <si>
    <t>Chiștelnița</t>
  </si>
  <si>
    <t>Ciulucani</t>
  </si>
  <si>
    <t>Coropceni</t>
  </si>
  <si>
    <t>Crăsnășeni</t>
  </si>
  <si>
    <t>Ghiliceni</t>
  </si>
  <si>
    <t>Nucăreni</t>
  </si>
  <si>
    <t>Scorțeni</t>
  </si>
  <si>
    <t>Suhuluceni</t>
  </si>
  <si>
    <t>Tîrșiței</t>
  </si>
  <si>
    <t>pentru lichidarea consecințelor situațiilor excepționale (inclusiv studii tehnice)</t>
  </si>
  <si>
    <t>4</t>
  </si>
  <si>
    <t>7</t>
  </si>
  <si>
    <t>6 =7+8+9</t>
  </si>
  <si>
    <t>10=6-2</t>
  </si>
  <si>
    <t>11=7-3</t>
  </si>
  <si>
    <t>12=8-4</t>
  </si>
  <si>
    <t>13=9-5</t>
  </si>
  <si>
    <t>14=6/2 *100</t>
  </si>
  <si>
    <t>15= 7/3 *100</t>
  </si>
  <si>
    <t>16=8/4*100</t>
  </si>
  <si>
    <t>17=9/5*100</t>
  </si>
  <si>
    <t>Formularul nr.16</t>
  </si>
  <si>
    <t>aprobat prin ordinul ministrului finanțelor</t>
  </si>
  <si>
    <t>nr.35 din 29 martie 2023</t>
  </si>
  <si>
    <t>Victoria Belous</t>
  </si>
  <si>
    <t>gestionarea crizei refugiaților din Ucraina (inclusiv și alte măsuri de asistență socială)</t>
  </si>
  <si>
    <r>
      <t xml:space="preserve">Raport
privind transferurile din Fondurile de urgență a Guvernului de la bugetul de stat către bugetele locale pe anul </t>
    </r>
    <r>
      <rPr>
        <b/>
        <sz val="12"/>
        <rFont val="Times New Roman"/>
        <family val="1"/>
      </rPr>
      <t>2024</t>
    </r>
    <r>
      <rPr>
        <b/>
        <sz val="12"/>
        <rFont val="Times New Roman"/>
        <family val="1"/>
        <charset val="204"/>
      </rPr>
      <t xml:space="preserve">
</t>
    </r>
  </si>
  <si>
    <t>Ministrul Finanțelor</t>
  </si>
  <si>
    <t>Șef Direcție raportare</t>
  </si>
  <si>
    <t>Secretar de stat</t>
  </si>
  <si>
    <t>Alina Certan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</si>
</sst>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  <charset val="204"/>
      <scheme val="minor"/>
    </font>
    <font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14" fillId="0" borderId="0" applyFont="0" applyFill="0" applyBorder="0" applyAlignment="0" applyProtection="0"/>
  </cellStyleXfs>
  <cellXfs count="60">
    <xf numFmtId="0" fontId="0" fillId="0" borderId="0" xfId="0"/>
    <xf numFmtId="164" fontId="3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Fill="1"/>
    <xf numFmtId="164" fontId="9" fillId="0" borderId="0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vertical="center" wrapText="1"/>
    </xf>
    <xf numFmtId="0" fontId="7" fillId="0" borderId="0" xfId="0" applyFont="1"/>
    <xf numFmtId="164" fontId="9" fillId="0" borderId="0" xfId="0" applyNumberFormat="1" applyFont="1" applyFill="1" applyAlignment="1">
      <alignment horizontal="right" vertical="center"/>
    </xf>
    <xf numFmtId="0" fontId="13" fillId="0" borderId="0" xfId="0" applyFont="1"/>
    <xf numFmtId="0" fontId="6" fillId="0" borderId="0" xfId="0" applyNumberFormat="1" applyFont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Alignment="1"/>
    <xf numFmtId="0" fontId="12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Fill="1"/>
    <xf numFmtId="0" fontId="9" fillId="0" borderId="1" xfId="1" applyNumberFormat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/>
    <xf numFmtId="164" fontId="9" fillId="0" borderId="1" xfId="0" applyNumberFormat="1" applyFont="1" applyBorder="1"/>
    <xf numFmtId="166" fontId="9" fillId="0" borderId="1" xfId="3" applyNumberFormat="1" applyFont="1" applyBorder="1" applyAlignment="1"/>
    <xf numFmtId="4" fontId="9" fillId="0" borderId="1" xfId="0" applyNumberFormat="1" applyFont="1" applyBorder="1"/>
    <xf numFmtId="4" fontId="9" fillId="0" borderId="1" xfId="0" applyNumberFormat="1" applyFont="1" applyFill="1" applyBorder="1"/>
    <xf numFmtId="0" fontId="7" fillId="0" borderId="1" xfId="0" applyFont="1" applyBorder="1"/>
    <xf numFmtId="164" fontId="7" fillId="0" borderId="1" xfId="0" applyNumberFormat="1" applyFont="1" applyBorder="1"/>
    <xf numFmtId="164" fontId="7" fillId="0" borderId="1" xfId="0" applyNumberFormat="1" applyFont="1" applyFill="1" applyBorder="1"/>
    <xf numFmtId="0" fontId="7" fillId="0" borderId="1" xfId="0" applyFont="1" applyFill="1" applyBorder="1"/>
    <xf numFmtId="164" fontId="10" fillId="0" borderId="1" xfId="0" applyNumberFormat="1" applyFont="1" applyBorder="1"/>
    <xf numFmtId="164" fontId="10" fillId="0" borderId="1" xfId="0" applyNumberFormat="1" applyFont="1" applyFill="1" applyBorder="1"/>
    <xf numFmtId="0" fontId="8" fillId="0" borderId="1" xfId="1" applyNumberFormat="1" applyFont="1" applyFill="1" applyBorder="1" applyAlignment="1">
      <alignment vertical="center" wrapText="1"/>
    </xf>
    <xf numFmtId="0" fontId="0" fillId="0" borderId="1" xfId="0" applyBorder="1"/>
    <xf numFmtId="165" fontId="7" fillId="0" borderId="1" xfId="0" applyNumberFormat="1" applyFont="1" applyFill="1" applyBorder="1"/>
    <xf numFmtId="0" fontId="0" fillId="0" borderId="1" xfId="0" applyFill="1" applyBorder="1"/>
    <xf numFmtId="0" fontId="17" fillId="0" borderId="0" xfId="0" applyFont="1" applyFill="1"/>
    <xf numFmtId="0" fontId="18" fillId="0" borderId="0" xfId="0" applyFont="1"/>
    <xf numFmtId="0" fontId="18" fillId="0" borderId="0" xfId="0" applyFont="1" applyFill="1"/>
    <xf numFmtId="0" fontId="17" fillId="0" borderId="0" xfId="0" applyFont="1"/>
    <xf numFmtId="0" fontId="17" fillId="0" borderId="0" xfId="0" applyFont="1" applyAlignment="1"/>
    <xf numFmtId="0" fontId="19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6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164" fontId="5" fillId="0" borderId="3" xfId="2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Alignment="1">
      <alignment horizontal="center" vertical="center" wrapText="1"/>
    </xf>
    <xf numFmtId="0" fontId="5" fillId="0" borderId="11" xfId="2" applyNumberFormat="1" applyFont="1" applyFill="1" applyBorder="1" applyAlignment="1">
      <alignment horizontal="center" vertical="center" wrapText="1"/>
    </xf>
    <xf numFmtId="0" fontId="5" fillId="0" borderId="10" xfId="2" applyNumberFormat="1" applyFont="1" applyFill="1" applyBorder="1" applyAlignment="1">
      <alignment horizontal="center" vertical="center" wrapText="1"/>
    </xf>
    <xf numFmtId="0" fontId="5" fillId="0" borderId="12" xfId="2" applyNumberFormat="1" applyFont="1" applyFill="1" applyBorder="1" applyAlignment="1">
      <alignment horizontal="center" vertical="center" wrapText="1"/>
    </xf>
    <xf numFmtId="0" fontId="5" fillId="0" borderId="9" xfId="2" applyNumberFormat="1" applyFont="1" applyFill="1" applyBorder="1" applyAlignment="1">
      <alignment horizontal="center" vertical="center" wrapText="1"/>
    </xf>
    <xf numFmtId="0" fontId="5" fillId="0" borderId="8" xfId="2" applyNumberFormat="1" applyFont="1" applyFill="1" applyBorder="1" applyAlignment="1">
      <alignment horizontal="center" vertical="center" wrapText="1"/>
    </xf>
    <xf numFmtId="0" fontId="5" fillId="0" borderId="13" xfId="2" applyNumberFormat="1" applyFont="1" applyFill="1" applyBorder="1" applyAlignment="1">
      <alignment horizontal="center" vertical="center" wrapText="1"/>
    </xf>
  </cellXfs>
  <cellStyles count="4">
    <cellStyle name="Normal_Formele 1, 2,3,4_2003 2" xfId="2"/>
    <cellStyle name="Обычный" xfId="0" builtinId="0"/>
    <cellStyle name="Обычный 3 2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1"/>
  <sheetViews>
    <sheetView tabSelected="1" view="pageBreakPreview" topLeftCell="A121" zoomScaleNormal="100" zoomScaleSheetLayoutView="100" workbookViewId="0">
      <pane xSplit="1" topLeftCell="B1" activePane="topRight" state="frozen"/>
      <selection activeCell="A7" sqref="A7"/>
      <selection pane="topRight" activeCell="N148" sqref="N148"/>
    </sheetView>
  </sheetViews>
  <sheetFormatPr defaultRowHeight="15"/>
  <cols>
    <col min="1" max="1" width="16.85546875" customWidth="1"/>
    <col min="2" max="2" width="9.7109375" style="6" customWidth="1"/>
    <col min="3" max="3" width="13.140625" customWidth="1"/>
    <col min="4" max="4" width="13.5703125" customWidth="1"/>
    <col min="5" max="5" width="13.28515625" customWidth="1"/>
    <col min="6" max="6" width="11.7109375" style="6" customWidth="1"/>
    <col min="7" max="7" width="11.42578125" style="6" customWidth="1"/>
    <col min="8" max="8" width="16.5703125" style="6" customWidth="1"/>
    <col min="9" max="9" width="13.7109375" style="6" customWidth="1"/>
    <col min="10" max="10" width="9.140625" style="6"/>
    <col min="11" max="11" width="12.85546875" customWidth="1"/>
    <col min="12" max="12" width="18" customWidth="1"/>
    <col min="13" max="13" width="14.140625" customWidth="1"/>
    <col min="14" max="14" width="9.42578125" style="6" customWidth="1"/>
    <col min="15" max="15" width="12.42578125" customWidth="1"/>
    <col min="16" max="16" width="16.7109375" customWidth="1"/>
    <col min="17" max="17" width="12.5703125" customWidth="1"/>
  </cols>
  <sheetData>
    <row r="1" spans="1:17">
      <c r="P1" s="43" t="s">
        <v>83</v>
      </c>
      <c r="Q1" s="43"/>
    </row>
    <row r="2" spans="1:17">
      <c r="P2" s="43" t="s">
        <v>84</v>
      </c>
      <c r="Q2" s="43"/>
    </row>
    <row r="3" spans="1:17" ht="12.75" customHeight="1">
      <c r="P3" s="43" t="s">
        <v>85</v>
      </c>
      <c r="Q3" s="43"/>
    </row>
    <row r="4" spans="1:17" ht="32.25" customHeight="1">
      <c r="A4" s="47" t="s">
        <v>88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12"/>
    </row>
    <row r="5" spans="1:17" ht="11.2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12"/>
    </row>
    <row r="6" spans="1:17" ht="18" customHeight="1">
      <c r="P6" s="5"/>
      <c r="Q6" s="5" t="s">
        <v>16</v>
      </c>
    </row>
    <row r="7" spans="1:17" ht="15" customHeight="1">
      <c r="A7" s="48" t="s">
        <v>15</v>
      </c>
      <c r="B7" s="54" t="s">
        <v>14</v>
      </c>
      <c r="C7" s="55"/>
      <c r="D7" s="55"/>
      <c r="E7" s="56"/>
      <c r="F7" s="54" t="s">
        <v>13</v>
      </c>
      <c r="G7" s="55"/>
      <c r="H7" s="55"/>
      <c r="I7" s="56"/>
      <c r="J7" s="44" t="s">
        <v>12</v>
      </c>
      <c r="K7" s="45"/>
      <c r="L7" s="45"/>
      <c r="M7" s="45"/>
      <c r="N7" s="45"/>
      <c r="O7" s="45"/>
      <c r="P7" s="45"/>
      <c r="Q7" s="46"/>
    </row>
    <row r="8" spans="1:17" ht="15" customHeight="1">
      <c r="A8" s="49"/>
      <c r="B8" s="57"/>
      <c r="C8" s="58"/>
      <c r="D8" s="58"/>
      <c r="E8" s="59"/>
      <c r="F8" s="57"/>
      <c r="G8" s="58"/>
      <c r="H8" s="58"/>
      <c r="I8" s="59"/>
      <c r="J8" s="44" t="s">
        <v>11</v>
      </c>
      <c r="K8" s="45"/>
      <c r="L8" s="45"/>
      <c r="M8" s="46"/>
      <c r="N8" s="44" t="s">
        <v>10</v>
      </c>
      <c r="O8" s="45"/>
      <c r="P8" s="45"/>
      <c r="Q8" s="46"/>
    </row>
    <row r="9" spans="1:17">
      <c r="A9" s="49"/>
      <c r="B9" s="51" t="s">
        <v>9</v>
      </c>
      <c r="C9" s="44" t="s">
        <v>8</v>
      </c>
      <c r="D9" s="45"/>
      <c r="E9" s="46"/>
      <c r="F9" s="51" t="s">
        <v>9</v>
      </c>
      <c r="G9" s="44" t="s">
        <v>8</v>
      </c>
      <c r="H9" s="45"/>
      <c r="I9" s="46"/>
      <c r="J9" s="51" t="s">
        <v>9</v>
      </c>
      <c r="K9" s="54" t="s">
        <v>8</v>
      </c>
      <c r="L9" s="55"/>
      <c r="M9" s="56"/>
      <c r="N9" s="51" t="s">
        <v>9</v>
      </c>
      <c r="O9" s="44" t="s">
        <v>8</v>
      </c>
      <c r="P9" s="45"/>
      <c r="Q9" s="46"/>
    </row>
    <row r="10" spans="1:17" ht="114" customHeight="1">
      <c r="A10" s="49"/>
      <c r="B10" s="53"/>
      <c r="C10" s="51" t="s">
        <v>87</v>
      </c>
      <c r="D10" s="51" t="s">
        <v>71</v>
      </c>
      <c r="E10" s="51" t="s">
        <v>55</v>
      </c>
      <c r="F10" s="53"/>
      <c r="G10" s="51" t="s">
        <v>87</v>
      </c>
      <c r="H10" s="51" t="s">
        <v>71</v>
      </c>
      <c r="I10" s="51" t="s">
        <v>55</v>
      </c>
      <c r="J10" s="53"/>
      <c r="K10" s="51" t="s">
        <v>87</v>
      </c>
      <c r="L10" s="51" t="s">
        <v>71</v>
      </c>
      <c r="M10" s="51" t="s">
        <v>55</v>
      </c>
      <c r="N10" s="53"/>
      <c r="O10" s="51" t="s">
        <v>87</v>
      </c>
      <c r="P10" s="51" t="s">
        <v>71</v>
      </c>
      <c r="Q10" s="51" t="s">
        <v>55</v>
      </c>
    </row>
    <row r="11" spans="1:17" ht="5.25" hidden="1" customHeight="1">
      <c r="A11" s="5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7" ht="17.25" customHeight="1">
      <c r="A12" s="4" t="s">
        <v>7</v>
      </c>
      <c r="B12" s="3" t="s">
        <v>48</v>
      </c>
      <c r="C12" s="3" t="s">
        <v>6</v>
      </c>
      <c r="D12" s="3" t="s">
        <v>72</v>
      </c>
      <c r="E12" s="3" t="s">
        <v>5</v>
      </c>
      <c r="F12" s="3" t="s">
        <v>74</v>
      </c>
      <c r="G12" s="3" t="s">
        <v>73</v>
      </c>
      <c r="H12" s="3" t="s">
        <v>4</v>
      </c>
      <c r="I12" s="3" t="s">
        <v>3</v>
      </c>
      <c r="J12" s="2" t="s">
        <v>75</v>
      </c>
      <c r="K12" s="2" t="s">
        <v>76</v>
      </c>
      <c r="L12" s="2" t="s">
        <v>77</v>
      </c>
      <c r="M12" s="2" t="s">
        <v>78</v>
      </c>
      <c r="N12" s="2" t="s">
        <v>79</v>
      </c>
      <c r="O12" s="2" t="s">
        <v>80</v>
      </c>
      <c r="P12" s="1" t="s">
        <v>81</v>
      </c>
      <c r="Q12" s="1" t="s">
        <v>82</v>
      </c>
    </row>
    <row r="13" spans="1:17" ht="13.5" customHeight="1">
      <c r="A13" s="18" t="s">
        <v>2</v>
      </c>
      <c r="B13" s="19">
        <f>SUM(C13:E13)</f>
        <v>30352.000000000004</v>
      </c>
      <c r="C13" s="20">
        <f>C14+C15</f>
        <v>3669</v>
      </c>
      <c r="D13" s="20">
        <f t="shared" ref="D13:E13" si="0">D14+D15</f>
        <v>25383.000000000004</v>
      </c>
      <c r="E13" s="20">
        <f t="shared" si="0"/>
        <v>1300</v>
      </c>
      <c r="F13" s="21">
        <f>F14+F15</f>
        <v>30325.251000000004</v>
      </c>
      <c r="G13" s="20">
        <f t="shared" ref="G13" si="1">G14+G15</f>
        <v>3642.3330000000001</v>
      </c>
      <c r="H13" s="20">
        <f>H14+H15</f>
        <v>25382.918000000005</v>
      </c>
      <c r="I13" s="20">
        <f>I14+I15</f>
        <v>1300</v>
      </c>
      <c r="J13" s="22">
        <f>F13-B13</f>
        <v>-26.748999999999796</v>
      </c>
      <c r="K13" s="23">
        <f t="shared" ref="J13:L15" si="2">G13-C13</f>
        <v>-26.666999999999916</v>
      </c>
      <c r="L13" s="23">
        <f t="shared" si="2"/>
        <v>-8.1999999998515705E-2</v>
      </c>
      <c r="M13" s="23"/>
      <c r="N13" s="22">
        <f>F13/B13*100</f>
        <v>99.911870716921456</v>
      </c>
      <c r="O13" s="23">
        <f>G13/C13*100</f>
        <v>99.273180703188885</v>
      </c>
      <c r="P13" s="24">
        <f>H13/D13*100</f>
        <v>99.9996769491392</v>
      </c>
      <c r="Q13" s="23">
        <f>I13/E13*100</f>
        <v>100</v>
      </c>
    </row>
    <row r="14" spans="1:17" ht="12.75" customHeight="1">
      <c r="A14" s="18" t="s">
        <v>1</v>
      </c>
      <c r="B14" s="19">
        <f>SUM(C14:E14)</f>
        <v>9345.4</v>
      </c>
      <c r="C14" s="19">
        <f>C18+C23+C28+C33+C38+C43+C48+C54+C59+C64+C69+C74+C80+C85+C90+C95+C103+C110+C116+C130+C135</f>
        <v>2771.7000000000003</v>
      </c>
      <c r="D14" s="19">
        <f>D18+D23+D28+D33+D38+D43+D48+D54+D59+D64+D69+D74+D80+D85+D90+D95+D103+D110+D116+D130+D135</f>
        <v>6573.7</v>
      </c>
      <c r="E14" s="19"/>
      <c r="F14" s="19">
        <f t="shared" ref="F14:H15" si="3">F18+F23+F28+F33+F38+F43+F48+F54+F59+F64+F69+F74+F80+F85+F90+F95+F103+F110+F116+F130+F135</f>
        <v>9319.8920000000016</v>
      </c>
      <c r="G14" s="19">
        <f t="shared" si="3"/>
        <v>2746.259</v>
      </c>
      <c r="H14" s="19">
        <f t="shared" si="3"/>
        <v>6573.6329999999998</v>
      </c>
      <c r="I14" s="19"/>
      <c r="J14" s="22">
        <f t="shared" si="2"/>
        <v>-25.507999999997992</v>
      </c>
      <c r="K14" s="23">
        <f t="shared" si="2"/>
        <v>-25.441000000000258</v>
      </c>
      <c r="L14" s="23">
        <f t="shared" si="2"/>
        <v>-6.7000000000007276E-2</v>
      </c>
      <c r="M14" s="23"/>
      <c r="N14" s="22">
        <f t="shared" ref="N14:O15" si="4">F14/B14*100</f>
        <v>99.727052881631622</v>
      </c>
      <c r="O14" s="23">
        <f t="shared" si="4"/>
        <v>99.082115669083947</v>
      </c>
      <c r="P14" s="23">
        <f>H14/D14*100</f>
        <v>99.99898078707578</v>
      </c>
      <c r="Q14" s="25"/>
    </row>
    <row r="15" spans="1:17" ht="15.75" customHeight="1">
      <c r="A15" s="18" t="s">
        <v>0</v>
      </c>
      <c r="B15" s="19">
        <f>SUM(C15:E15)</f>
        <v>21006.600000000002</v>
      </c>
      <c r="C15" s="19">
        <f>C19+C24+C29+C34+C39+C44+C49+C55+C60+C65+C70+C75+C81+C86+C91+C96+C104+C111+C117+C131+C136</f>
        <v>897.3</v>
      </c>
      <c r="D15" s="19">
        <f>D19+D24+D29+D34+D39+D44+D49+D55+D60+D65+D70+D75+D81+D86+D91+D96+D104+D111+D117+D131+D136</f>
        <v>18809.300000000003</v>
      </c>
      <c r="E15" s="19">
        <f>E19+E24+E29+E34+E39+E44+E49+E55+E60+E65+E70+E75+E81+E86+E91+E96+E104+E111+E117+E131+E136</f>
        <v>1300</v>
      </c>
      <c r="F15" s="19">
        <f t="shared" si="3"/>
        <v>21005.359000000004</v>
      </c>
      <c r="G15" s="19">
        <f t="shared" si="3"/>
        <v>896.07399999999996</v>
      </c>
      <c r="H15" s="19">
        <f t="shared" si="3"/>
        <v>18809.285000000003</v>
      </c>
      <c r="I15" s="19">
        <f>I19+I24+I29+I34+I39+I44+I49+I55+I60+I65+I70+I75+I81+I86+I91+I96+I104+I111+I117+I131+I136</f>
        <v>1300</v>
      </c>
      <c r="J15" s="22">
        <f t="shared" si="2"/>
        <v>-1.2409999999981665</v>
      </c>
      <c r="K15" s="23">
        <f t="shared" si="2"/>
        <v>-1.2259999999999991</v>
      </c>
      <c r="L15" s="23"/>
      <c r="M15" s="23"/>
      <c r="N15" s="26">
        <f>F15/B15*100</f>
        <v>99.99409233288587</v>
      </c>
      <c r="O15" s="23">
        <f t="shared" si="4"/>
        <v>99.86336788142205</v>
      </c>
      <c r="P15" s="23">
        <f>H15/D15*100</f>
        <v>99.999920252215659</v>
      </c>
      <c r="Q15" s="23">
        <f>I15/E15*100</f>
        <v>100</v>
      </c>
    </row>
    <row r="16" spans="1:17">
      <c r="A16" s="27"/>
      <c r="B16" s="19"/>
      <c r="C16" s="28"/>
      <c r="D16" s="28"/>
      <c r="E16" s="28"/>
      <c r="F16" s="21"/>
      <c r="G16" s="29"/>
      <c r="H16" s="29"/>
      <c r="I16" s="29"/>
      <c r="J16" s="22"/>
      <c r="K16" s="23"/>
      <c r="L16" s="23"/>
      <c r="M16" s="23"/>
      <c r="N16" s="30"/>
      <c r="O16" s="27"/>
      <c r="P16" s="23"/>
      <c r="Q16" s="23"/>
    </row>
    <row r="17" spans="1:17">
      <c r="A17" s="18" t="s">
        <v>17</v>
      </c>
      <c r="B17" s="19">
        <f>SUM(C17:E17)</f>
        <v>541.6</v>
      </c>
      <c r="C17" s="31">
        <f>C18+C19</f>
        <v>541.6</v>
      </c>
      <c r="D17" s="31"/>
      <c r="E17" s="31"/>
      <c r="F17" s="21">
        <f>SUM(G17:I17)</f>
        <v>541.59799999999996</v>
      </c>
      <c r="G17" s="32">
        <f t="shared" ref="G17" si="5">G18+G19</f>
        <v>541.59799999999996</v>
      </c>
      <c r="H17" s="32"/>
      <c r="I17" s="32"/>
      <c r="J17" s="22"/>
      <c r="K17" s="23"/>
      <c r="L17" s="23"/>
      <c r="M17" s="23"/>
      <c r="N17" s="22">
        <f>F17/B17*100</f>
        <v>99.99963072378138</v>
      </c>
      <c r="O17" s="23">
        <f>G17/C17*100</f>
        <v>99.99963072378138</v>
      </c>
      <c r="P17" s="23"/>
      <c r="Q17" s="23"/>
    </row>
    <row r="18" spans="1:17" ht="12" customHeight="1">
      <c r="A18" s="18" t="s">
        <v>1</v>
      </c>
      <c r="B18" s="19">
        <f>SUM(C18:E18)</f>
        <v>541.6</v>
      </c>
      <c r="C18" s="31">
        <f>C20</f>
        <v>541.6</v>
      </c>
      <c r="D18" s="31"/>
      <c r="E18" s="31"/>
      <c r="F18" s="21">
        <f>SUM(G18:I18)</f>
        <v>541.59799999999996</v>
      </c>
      <c r="G18" s="32">
        <f>G20</f>
        <v>541.59799999999996</v>
      </c>
      <c r="H18" s="32"/>
      <c r="I18" s="32"/>
      <c r="J18" s="22"/>
      <c r="K18" s="23"/>
      <c r="L18" s="23"/>
      <c r="M18" s="23"/>
      <c r="N18" s="22">
        <f>F18/B18*100</f>
        <v>99.99963072378138</v>
      </c>
      <c r="O18" s="23">
        <f>G18/C18*100</f>
        <v>99.99963072378138</v>
      </c>
      <c r="P18" s="23"/>
      <c r="Q18" s="23"/>
    </row>
    <row r="19" spans="1:17" ht="16.5" customHeight="1">
      <c r="A19" s="18" t="s">
        <v>0</v>
      </c>
      <c r="B19" s="19"/>
      <c r="C19" s="31"/>
      <c r="D19" s="28"/>
      <c r="E19" s="28"/>
      <c r="F19" s="21"/>
      <c r="G19" s="29"/>
      <c r="H19" s="29"/>
      <c r="I19" s="29"/>
      <c r="J19" s="22"/>
      <c r="K19" s="23"/>
      <c r="L19" s="23"/>
      <c r="M19" s="23"/>
      <c r="N19" s="22"/>
      <c r="O19" s="23"/>
      <c r="P19" s="23"/>
      <c r="Q19" s="23"/>
    </row>
    <row r="20" spans="1:17" ht="16.5" customHeight="1">
      <c r="A20" s="33" t="s">
        <v>18</v>
      </c>
      <c r="B20" s="19">
        <f>SUM(C20:E20)</f>
        <v>541.6</v>
      </c>
      <c r="C20" s="28">
        <f>541.6</f>
        <v>541.6</v>
      </c>
      <c r="D20" s="28"/>
      <c r="E20" s="28"/>
      <c r="F20" s="21">
        <f>SUM(G20:I20)</f>
        <v>541.59799999999996</v>
      </c>
      <c r="G20" s="29">
        <v>541.59799999999996</v>
      </c>
      <c r="H20" s="29"/>
      <c r="I20" s="29"/>
      <c r="J20" s="22"/>
      <c r="K20" s="23"/>
      <c r="L20" s="23"/>
      <c r="M20" s="23"/>
      <c r="N20" s="22">
        <f>F20/B20*100</f>
        <v>99.99963072378138</v>
      </c>
      <c r="O20" s="23">
        <f>G20/C20*100</f>
        <v>99.99963072378138</v>
      </c>
      <c r="P20" s="23"/>
      <c r="Q20" s="23"/>
    </row>
    <row r="21" spans="1:17" ht="17.25" customHeight="1">
      <c r="A21" s="33"/>
      <c r="B21" s="19"/>
      <c r="C21" s="28"/>
      <c r="D21" s="28"/>
      <c r="E21" s="28"/>
      <c r="F21" s="21"/>
      <c r="G21" s="29"/>
      <c r="H21" s="29"/>
      <c r="I21" s="29"/>
      <c r="J21" s="22"/>
      <c r="K21" s="23"/>
      <c r="L21" s="23"/>
      <c r="M21" s="23"/>
      <c r="N21" s="22"/>
      <c r="O21" s="23"/>
      <c r="P21" s="23"/>
      <c r="Q21" s="23"/>
    </row>
    <row r="22" spans="1:17">
      <c r="A22" s="18" t="s">
        <v>19</v>
      </c>
      <c r="B22" s="19">
        <f>SUM(C22:E22)</f>
        <v>416.6</v>
      </c>
      <c r="C22" s="31">
        <f>C23+C24</f>
        <v>416.6</v>
      </c>
      <c r="D22" s="31"/>
      <c r="E22" s="31"/>
      <c r="F22" s="21">
        <f>SUM(G22:I22)</f>
        <v>416.6</v>
      </c>
      <c r="G22" s="32">
        <f t="shared" ref="G22" si="6">G23+G24</f>
        <v>416.6</v>
      </c>
      <c r="H22" s="32"/>
      <c r="I22" s="32"/>
      <c r="J22" s="22"/>
      <c r="K22" s="23"/>
      <c r="L22" s="23"/>
      <c r="M22" s="23"/>
      <c r="N22" s="22">
        <f>F22/B22*100</f>
        <v>100</v>
      </c>
      <c r="O22" s="23">
        <f>G22/C22*100</f>
        <v>100</v>
      </c>
      <c r="P22" s="23"/>
      <c r="Q22" s="23"/>
    </row>
    <row r="23" spans="1:17">
      <c r="A23" s="18" t="s">
        <v>1</v>
      </c>
      <c r="B23" s="19">
        <f>SUM(C23:E23)</f>
        <v>416.6</v>
      </c>
      <c r="C23" s="31">
        <f>C25</f>
        <v>416.6</v>
      </c>
      <c r="D23" s="31"/>
      <c r="E23" s="31"/>
      <c r="F23" s="21">
        <f>SUM(G23:I23)</f>
        <v>416.6</v>
      </c>
      <c r="G23" s="32">
        <f t="shared" ref="G23" si="7">G25</f>
        <v>416.6</v>
      </c>
      <c r="H23" s="32"/>
      <c r="I23" s="32"/>
      <c r="J23" s="22"/>
      <c r="K23" s="23"/>
      <c r="L23" s="23"/>
      <c r="M23" s="23"/>
      <c r="N23" s="22">
        <f>F23/B23*100</f>
        <v>100</v>
      </c>
      <c r="O23" s="23">
        <f>G23/C23*100</f>
        <v>100</v>
      </c>
      <c r="P23" s="23"/>
      <c r="Q23" s="23"/>
    </row>
    <row r="24" spans="1:17">
      <c r="A24" s="18" t="s">
        <v>0</v>
      </c>
      <c r="B24" s="19"/>
      <c r="C24" s="31"/>
      <c r="D24" s="31"/>
      <c r="E24" s="31"/>
      <c r="F24" s="21"/>
      <c r="G24" s="32"/>
      <c r="H24" s="32"/>
      <c r="I24" s="32"/>
      <c r="J24" s="22"/>
      <c r="K24" s="23"/>
      <c r="L24" s="23"/>
      <c r="M24" s="23"/>
      <c r="N24" s="22"/>
      <c r="O24" s="23"/>
      <c r="P24" s="23"/>
      <c r="Q24" s="23"/>
    </row>
    <row r="25" spans="1:17">
      <c r="A25" s="33" t="s">
        <v>18</v>
      </c>
      <c r="B25" s="19">
        <f>SUM(C25:E25)</f>
        <v>416.6</v>
      </c>
      <c r="C25" s="28">
        <f>280+136.6</f>
        <v>416.6</v>
      </c>
      <c r="D25" s="28"/>
      <c r="E25" s="28"/>
      <c r="F25" s="21">
        <f>SUM(G25:I25)</f>
        <v>416.6</v>
      </c>
      <c r="G25" s="29">
        <v>416.6</v>
      </c>
      <c r="H25" s="29"/>
      <c r="I25" s="29"/>
      <c r="J25" s="22"/>
      <c r="K25" s="23"/>
      <c r="L25" s="23"/>
      <c r="M25" s="23"/>
      <c r="N25" s="22">
        <f>F25/B25*100</f>
        <v>100</v>
      </c>
      <c r="O25" s="23">
        <f>G25/C25*100</f>
        <v>100</v>
      </c>
      <c r="P25" s="23"/>
      <c r="Q25" s="23"/>
    </row>
    <row r="26" spans="1:17">
      <c r="A26" s="33"/>
      <c r="B26" s="19"/>
      <c r="C26" s="28"/>
      <c r="D26" s="28"/>
      <c r="E26" s="28"/>
      <c r="F26" s="21"/>
      <c r="G26" s="29"/>
      <c r="H26" s="29"/>
      <c r="I26" s="29"/>
      <c r="J26" s="22"/>
      <c r="K26" s="23"/>
      <c r="L26" s="23"/>
      <c r="M26" s="23"/>
      <c r="N26" s="22"/>
      <c r="O26" s="23"/>
      <c r="P26" s="23"/>
      <c r="Q26" s="23"/>
    </row>
    <row r="27" spans="1:17">
      <c r="A27" s="18" t="s">
        <v>20</v>
      </c>
      <c r="B27" s="19">
        <f>SUM(C27:E27)</f>
        <v>146.19999999999999</v>
      </c>
      <c r="C27" s="31">
        <f>C28+C29</f>
        <v>146.19999999999999</v>
      </c>
      <c r="D27" s="31"/>
      <c r="E27" s="31"/>
      <c r="F27" s="21">
        <f>SUM(G27:I27)</f>
        <v>146.02000000000001</v>
      </c>
      <c r="G27" s="32">
        <f t="shared" ref="G27" si="8">G28+G29</f>
        <v>146.02000000000001</v>
      </c>
      <c r="H27" s="32"/>
      <c r="I27" s="32"/>
      <c r="J27" s="22">
        <f>F27-B27</f>
        <v>-0.1799999999999784</v>
      </c>
      <c r="K27" s="23">
        <f>G27-C27</f>
        <v>-0.1799999999999784</v>
      </c>
      <c r="L27" s="23"/>
      <c r="M27" s="23"/>
      <c r="N27" s="22">
        <f t="shared" ref="N27:O30" si="9">F27/B27*100</f>
        <v>99.876880984952138</v>
      </c>
      <c r="O27" s="23">
        <f t="shared" si="9"/>
        <v>99.876880984952138</v>
      </c>
      <c r="P27" s="23"/>
      <c r="Q27" s="23"/>
    </row>
    <row r="28" spans="1:17">
      <c r="A28" s="18" t="s">
        <v>1</v>
      </c>
      <c r="B28" s="19">
        <f>SUM(C28:E28)</f>
        <v>146.19999999999999</v>
      </c>
      <c r="C28" s="31">
        <f>C30</f>
        <v>146.19999999999999</v>
      </c>
      <c r="D28" s="31"/>
      <c r="E28" s="31"/>
      <c r="F28" s="21">
        <f>SUM(G28:I28)</f>
        <v>146.02000000000001</v>
      </c>
      <c r="G28" s="32">
        <f t="shared" ref="G28" si="10">G30</f>
        <v>146.02000000000001</v>
      </c>
      <c r="H28" s="32"/>
      <c r="I28" s="32"/>
      <c r="J28" s="22">
        <f>F28-B28</f>
        <v>-0.1799999999999784</v>
      </c>
      <c r="K28" s="23">
        <f>G28-C28</f>
        <v>-0.1799999999999784</v>
      </c>
      <c r="L28" s="23"/>
      <c r="M28" s="23"/>
      <c r="N28" s="22">
        <f t="shared" si="9"/>
        <v>99.876880984952138</v>
      </c>
      <c r="O28" s="23">
        <f t="shared" si="9"/>
        <v>99.876880984952138</v>
      </c>
      <c r="P28" s="23"/>
      <c r="Q28" s="23"/>
    </row>
    <row r="29" spans="1:17">
      <c r="A29" s="18" t="s">
        <v>0</v>
      </c>
      <c r="B29" s="19"/>
      <c r="C29" s="31"/>
      <c r="D29" s="31"/>
      <c r="E29" s="31"/>
      <c r="F29" s="21"/>
      <c r="G29" s="32"/>
      <c r="H29" s="32"/>
      <c r="I29" s="32"/>
      <c r="J29" s="22"/>
      <c r="K29" s="23"/>
      <c r="L29" s="23"/>
      <c r="M29" s="23"/>
      <c r="N29" s="22"/>
      <c r="O29" s="23"/>
      <c r="P29" s="23"/>
      <c r="Q29" s="23"/>
    </row>
    <row r="30" spans="1:17">
      <c r="A30" s="33" t="s">
        <v>21</v>
      </c>
      <c r="B30" s="19">
        <f>SUM(C30:E30)</f>
        <v>146.19999999999999</v>
      </c>
      <c r="C30" s="28">
        <f>146.2</f>
        <v>146.19999999999999</v>
      </c>
      <c r="D30" s="28"/>
      <c r="E30" s="28"/>
      <c r="F30" s="21">
        <f>SUM(G30:I30)</f>
        <v>146.02000000000001</v>
      </c>
      <c r="G30" s="29">
        <v>146.02000000000001</v>
      </c>
      <c r="H30" s="29"/>
      <c r="I30" s="29"/>
      <c r="J30" s="22">
        <f>F30-B30</f>
        <v>-0.1799999999999784</v>
      </c>
      <c r="K30" s="23">
        <f>G30-C30</f>
        <v>-0.1799999999999784</v>
      </c>
      <c r="L30" s="23"/>
      <c r="M30" s="23"/>
      <c r="N30" s="22">
        <f t="shared" si="9"/>
        <v>99.876880984952138</v>
      </c>
      <c r="O30" s="23">
        <f t="shared" si="9"/>
        <v>99.876880984952138</v>
      </c>
      <c r="P30" s="23"/>
      <c r="Q30" s="23"/>
    </row>
    <row r="31" spans="1:17">
      <c r="A31" s="33"/>
      <c r="B31" s="19"/>
      <c r="C31" s="28"/>
      <c r="D31" s="28"/>
      <c r="E31" s="28"/>
      <c r="F31" s="21"/>
      <c r="G31" s="29"/>
      <c r="H31" s="29"/>
      <c r="I31" s="29"/>
      <c r="J31" s="22"/>
      <c r="K31" s="23"/>
      <c r="L31" s="23"/>
      <c r="M31" s="23"/>
      <c r="N31" s="22"/>
      <c r="O31" s="23"/>
      <c r="P31" s="23"/>
      <c r="Q31" s="23"/>
    </row>
    <row r="32" spans="1:17">
      <c r="A32" s="18" t="s">
        <v>22</v>
      </c>
      <c r="B32" s="19">
        <f>SUM(C32:E32)</f>
        <v>102.30000000000001</v>
      </c>
      <c r="C32" s="31">
        <f>C33+C34</f>
        <v>102.30000000000001</v>
      </c>
      <c r="D32" s="31"/>
      <c r="E32" s="31"/>
      <c r="F32" s="21">
        <f>SUM(G32:I32)</f>
        <v>102.3</v>
      </c>
      <c r="G32" s="32">
        <f t="shared" ref="G32" si="11">G33+G34</f>
        <v>102.3</v>
      </c>
      <c r="H32" s="32"/>
      <c r="I32" s="32"/>
      <c r="J32" s="22"/>
      <c r="K32" s="23"/>
      <c r="L32" s="23"/>
      <c r="M32" s="23"/>
      <c r="N32" s="22">
        <f t="shared" ref="N32:O35" si="12">F32/B32*100</f>
        <v>99.999999999999986</v>
      </c>
      <c r="O32" s="23">
        <f t="shared" si="12"/>
        <v>99.999999999999986</v>
      </c>
      <c r="P32" s="23"/>
      <c r="Q32" s="23"/>
    </row>
    <row r="33" spans="1:17">
      <c r="A33" s="18" t="s">
        <v>1</v>
      </c>
      <c r="B33" s="19"/>
      <c r="C33" s="31"/>
      <c r="D33" s="31"/>
      <c r="E33" s="31"/>
      <c r="F33" s="21"/>
      <c r="G33" s="32"/>
      <c r="H33" s="32"/>
      <c r="I33" s="32"/>
      <c r="J33" s="22"/>
      <c r="K33" s="23"/>
      <c r="L33" s="23"/>
      <c r="M33" s="23"/>
      <c r="N33" s="22"/>
      <c r="O33" s="23"/>
      <c r="P33" s="23"/>
      <c r="Q33" s="23"/>
    </row>
    <row r="34" spans="1:17">
      <c r="A34" s="18" t="s">
        <v>0</v>
      </c>
      <c r="B34" s="19">
        <f>SUM(C34:E34)</f>
        <v>102.30000000000001</v>
      </c>
      <c r="C34" s="31">
        <f>C35</f>
        <v>102.30000000000001</v>
      </c>
      <c r="D34" s="31"/>
      <c r="E34" s="31"/>
      <c r="F34" s="21">
        <f>SUM(G34:I34)</f>
        <v>102.3</v>
      </c>
      <c r="G34" s="32">
        <f>G35</f>
        <v>102.3</v>
      </c>
      <c r="H34" s="32"/>
      <c r="I34" s="32"/>
      <c r="J34" s="22"/>
      <c r="K34" s="23"/>
      <c r="L34" s="23"/>
      <c r="M34" s="23"/>
      <c r="N34" s="22">
        <f t="shared" si="12"/>
        <v>99.999999999999986</v>
      </c>
      <c r="O34" s="23">
        <f t="shared" si="12"/>
        <v>99.999999999999986</v>
      </c>
      <c r="P34" s="23"/>
      <c r="Q34" s="23"/>
    </row>
    <row r="35" spans="1:17">
      <c r="A35" s="33" t="s">
        <v>22</v>
      </c>
      <c r="B35" s="19">
        <f>SUM(C35:E35)</f>
        <v>102.30000000000001</v>
      </c>
      <c r="C35" s="28">
        <f>47.6+54.7</f>
        <v>102.30000000000001</v>
      </c>
      <c r="D35" s="28"/>
      <c r="E35" s="28"/>
      <c r="F35" s="21">
        <f>SUM(G35:I35)</f>
        <v>102.3</v>
      </c>
      <c r="G35" s="29">
        <v>102.3</v>
      </c>
      <c r="H35" s="29"/>
      <c r="I35" s="29"/>
      <c r="J35" s="22"/>
      <c r="K35" s="23"/>
      <c r="L35" s="23"/>
      <c r="M35" s="23"/>
      <c r="N35" s="22">
        <f t="shared" si="12"/>
        <v>99.999999999999986</v>
      </c>
      <c r="O35" s="23">
        <f t="shared" si="12"/>
        <v>99.999999999999986</v>
      </c>
      <c r="P35" s="23"/>
      <c r="Q35" s="23"/>
    </row>
    <row r="36" spans="1:17">
      <c r="A36" s="33"/>
      <c r="B36" s="19"/>
      <c r="C36" s="28"/>
      <c r="D36" s="28"/>
      <c r="E36" s="28"/>
      <c r="F36" s="21"/>
      <c r="G36" s="29"/>
      <c r="H36" s="29"/>
      <c r="I36" s="29"/>
      <c r="J36" s="22"/>
      <c r="K36" s="23"/>
      <c r="L36" s="23"/>
      <c r="M36" s="23"/>
      <c r="N36" s="22"/>
      <c r="O36" s="23"/>
      <c r="P36" s="23"/>
      <c r="Q36" s="23"/>
    </row>
    <row r="37" spans="1:17">
      <c r="A37" s="18" t="s">
        <v>23</v>
      </c>
      <c r="B37" s="19">
        <f>SUM(C37:E37)</f>
        <v>4</v>
      </c>
      <c r="C37" s="31">
        <f>C38+C39</f>
        <v>4</v>
      </c>
      <c r="D37" s="31"/>
      <c r="E37" s="31"/>
      <c r="F37" s="21">
        <f>SUM(G37:I37)</f>
        <v>3.77</v>
      </c>
      <c r="G37" s="32">
        <f t="shared" ref="G37" si="13">G38+G39</f>
        <v>3.77</v>
      </c>
      <c r="H37" s="32"/>
      <c r="I37" s="32"/>
      <c r="J37" s="22">
        <f>F37-B37</f>
        <v>-0.22999999999999998</v>
      </c>
      <c r="K37" s="23">
        <f>G37-C37</f>
        <v>-0.22999999999999998</v>
      </c>
      <c r="L37" s="23"/>
      <c r="M37" s="23"/>
      <c r="N37" s="22">
        <f>F37/B37*100</f>
        <v>94.25</v>
      </c>
      <c r="O37" s="23">
        <f>G37/C37*100</f>
        <v>94.25</v>
      </c>
      <c r="P37" s="23"/>
      <c r="Q37" s="23"/>
    </row>
    <row r="38" spans="1:17">
      <c r="A38" s="18" t="s">
        <v>1</v>
      </c>
      <c r="B38" s="19">
        <f>SUM(C38:E38)</f>
        <v>4</v>
      </c>
      <c r="C38" s="31">
        <f>C40</f>
        <v>4</v>
      </c>
      <c r="D38" s="31"/>
      <c r="E38" s="31"/>
      <c r="F38" s="21">
        <f>SUM(G38:I38)</f>
        <v>3.77</v>
      </c>
      <c r="G38" s="32">
        <f t="shared" ref="G38" si="14">G40</f>
        <v>3.77</v>
      </c>
      <c r="H38" s="32"/>
      <c r="I38" s="32"/>
      <c r="J38" s="22">
        <f>F38-B38</f>
        <v>-0.22999999999999998</v>
      </c>
      <c r="K38" s="23">
        <f>G38-C38</f>
        <v>-0.22999999999999998</v>
      </c>
      <c r="L38" s="23"/>
      <c r="M38" s="23"/>
      <c r="N38" s="22">
        <f>F38/B38*100</f>
        <v>94.25</v>
      </c>
      <c r="O38" s="23">
        <f>G38/C38*100</f>
        <v>94.25</v>
      </c>
      <c r="P38" s="23"/>
      <c r="Q38" s="23"/>
    </row>
    <row r="39" spans="1:17">
      <c r="A39" s="18" t="s">
        <v>0</v>
      </c>
      <c r="B39" s="19"/>
      <c r="C39" s="31"/>
      <c r="D39" s="31"/>
      <c r="E39" s="31"/>
      <c r="F39" s="21"/>
      <c r="G39" s="29"/>
      <c r="H39" s="29"/>
      <c r="I39" s="29"/>
      <c r="J39" s="22"/>
      <c r="K39" s="23"/>
      <c r="L39" s="23"/>
      <c r="M39" s="23"/>
      <c r="N39" s="22"/>
      <c r="O39" s="23"/>
      <c r="P39" s="23"/>
      <c r="Q39" s="23"/>
    </row>
    <row r="40" spans="1:17">
      <c r="A40" s="33" t="s">
        <v>21</v>
      </c>
      <c r="B40" s="19">
        <f>SUM(C40:E40)</f>
        <v>4</v>
      </c>
      <c r="C40" s="28">
        <f>4</f>
        <v>4</v>
      </c>
      <c r="D40" s="28"/>
      <c r="E40" s="28"/>
      <c r="F40" s="21">
        <f>SUM(G40:I40)</f>
        <v>3.77</v>
      </c>
      <c r="G40" s="29">
        <v>3.77</v>
      </c>
      <c r="H40" s="29"/>
      <c r="I40" s="29"/>
      <c r="J40" s="22">
        <f>F40-B40</f>
        <v>-0.22999999999999998</v>
      </c>
      <c r="K40" s="23">
        <f>G40-C40</f>
        <v>-0.22999999999999998</v>
      </c>
      <c r="L40" s="23"/>
      <c r="M40" s="23"/>
      <c r="N40" s="22">
        <f>F40/B40*100</f>
        <v>94.25</v>
      </c>
      <c r="O40" s="23">
        <f>G40/C40*100</f>
        <v>94.25</v>
      </c>
      <c r="P40" s="23"/>
      <c r="Q40" s="23"/>
    </row>
    <row r="41" spans="1:17">
      <c r="A41" s="33"/>
      <c r="B41" s="19"/>
      <c r="C41" s="28"/>
      <c r="D41" s="28"/>
      <c r="E41" s="28"/>
      <c r="F41" s="21"/>
      <c r="G41" s="29"/>
      <c r="H41" s="29"/>
      <c r="I41" s="29"/>
      <c r="J41" s="22"/>
      <c r="K41" s="23"/>
      <c r="L41" s="23"/>
      <c r="M41" s="23"/>
      <c r="N41" s="22"/>
      <c r="O41" s="23"/>
      <c r="P41" s="23"/>
      <c r="Q41" s="23"/>
    </row>
    <row r="42" spans="1:17">
      <c r="A42" s="18" t="s">
        <v>24</v>
      </c>
      <c r="B42" s="19">
        <f>SUM(C42:E42)</f>
        <v>64.900000000000006</v>
      </c>
      <c r="C42" s="31">
        <f>C43+C44</f>
        <v>64.900000000000006</v>
      </c>
      <c r="D42" s="31"/>
      <c r="E42" s="31"/>
      <c r="F42" s="21">
        <f>SUM(G42:I42)</f>
        <v>64.89</v>
      </c>
      <c r="G42" s="32">
        <f>G43+G44</f>
        <v>64.89</v>
      </c>
      <c r="H42" s="32"/>
      <c r="I42" s="32"/>
      <c r="J42" s="22"/>
      <c r="K42" s="23"/>
      <c r="L42" s="23"/>
      <c r="M42" s="23"/>
      <c r="N42" s="22">
        <f t="shared" ref="N42:O45" si="15">F42/B42*100</f>
        <v>99.984591679506934</v>
      </c>
      <c r="O42" s="23">
        <f t="shared" si="15"/>
        <v>99.984591679506934</v>
      </c>
      <c r="P42" s="23"/>
      <c r="Q42" s="23"/>
    </row>
    <row r="43" spans="1:17">
      <c r="A43" s="18" t="s">
        <v>1</v>
      </c>
      <c r="B43" s="19"/>
      <c r="C43" s="31"/>
      <c r="D43" s="31"/>
      <c r="E43" s="31"/>
      <c r="F43" s="21"/>
      <c r="G43" s="32"/>
      <c r="H43" s="32"/>
      <c r="I43" s="32"/>
      <c r="J43" s="22"/>
      <c r="K43" s="23"/>
      <c r="L43" s="23"/>
      <c r="M43" s="23"/>
      <c r="N43" s="22"/>
      <c r="O43" s="23"/>
      <c r="P43" s="23"/>
      <c r="Q43" s="23"/>
    </row>
    <row r="44" spans="1:17">
      <c r="A44" s="18" t="s">
        <v>0</v>
      </c>
      <c r="B44" s="19">
        <f>SUM(C44:E44)</f>
        <v>64.900000000000006</v>
      </c>
      <c r="C44" s="31">
        <f>C45</f>
        <v>64.900000000000006</v>
      </c>
      <c r="D44" s="31"/>
      <c r="E44" s="31"/>
      <c r="F44" s="21">
        <f>SUM(G44:I44)</f>
        <v>64.89</v>
      </c>
      <c r="G44" s="29">
        <f>G45</f>
        <v>64.89</v>
      </c>
      <c r="H44" s="29"/>
      <c r="I44" s="29"/>
      <c r="J44" s="22"/>
      <c r="K44" s="23"/>
      <c r="L44" s="23"/>
      <c r="M44" s="23"/>
      <c r="N44" s="22">
        <f t="shared" si="15"/>
        <v>99.984591679506934</v>
      </c>
      <c r="O44" s="23">
        <f t="shared" si="15"/>
        <v>99.984591679506934</v>
      </c>
      <c r="P44" s="23"/>
      <c r="Q44" s="23"/>
    </row>
    <row r="45" spans="1:17">
      <c r="A45" s="33" t="s">
        <v>24</v>
      </c>
      <c r="B45" s="19">
        <f>SUM(C45:E45)</f>
        <v>64.900000000000006</v>
      </c>
      <c r="C45" s="28">
        <f>31.4+33.5</f>
        <v>64.900000000000006</v>
      </c>
      <c r="D45" s="28"/>
      <c r="E45" s="28"/>
      <c r="F45" s="21">
        <f>SUM(G45:I45)</f>
        <v>64.89</v>
      </c>
      <c r="G45" s="29">
        <v>64.89</v>
      </c>
      <c r="H45" s="29"/>
      <c r="I45" s="29"/>
      <c r="J45" s="22"/>
      <c r="K45" s="23"/>
      <c r="L45" s="23"/>
      <c r="M45" s="23"/>
      <c r="N45" s="22">
        <f t="shared" si="15"/>
        <v>99.984591679506934</v>
      </c>
      <c r="O45" s="23">
        <f t="shared" si="15"/>
        <v>99.984591679506934</v>
      </c>
      <c r="P45" s="23"/>
      <c r="Q45" s="23"/>
    </row>
    <row r="46" spans="1:17">
      <c r="A46" s="33"/>
      <c r="B46" s="19"/>
      <c r="C46" s="28"/>
      <c r="D46" s="28"/>
      <c r="E46" s="28"/>
      <c r="F46" s="21"/>
      <c r="G46" s="29"/>
      <c r="H46" s="29"/>
      <c r="I46" s="29"/>
      <c r="J46" s="22"/>
      <c r="K46" s="23"/>
      <c r="L46" s="23"/>
      <c r="M46" s="23"/>
      <c r="N46" s="22"/>
      <c r="O46" s="23"/>
      <c r="P46" s="23"/>
      <c r="Q46" s="23"/>
    </row>
    <row r="47" spans="1:17">
      <c r="A47" s="18" t="s">
        <v>25</v>
      </c>
      <c r="B47" s="19">
        <f>SUM(C47:E47)</f>
        <v>696.40000000000009</v>
      </c>
      <c r="C47" s="31">
        <f>C48+C49</f>
        <v>206.8</v>
      </c>
      <c r="D47" s="31">
        <f>D48+D49</f>
        <v>489.6</v>
      </c>
      <c r="E47" s="31"/>
      <c r="F47" s="21">
        <f>SUM(G47:I47)</f>
        <v>696.32999999999993</v>
      </c>
      <c r="G47" s="32">
        <f t="shared" ref="G47:H47" si="16">G48+G49</f>
        <v>206.745</v>
      </c>
      <c r="H47" s="32">
        <f t="shared" si="16"/>
        <v>489.58499999999998</v>
      </c>
      <c r="I47" s="32"/>
      <c r="J47" s="22">
        <f>F47-B47</f>
        <v>-7.0000000000163709E-2</v>
      </c>
      <c r="K47" s="23">
        <f>G47-C47</f>
        <v>-5.5000000000006821E-2</v>
      </c>
      <c r="L47" s="23"/>
      <c r="M47" s="23"/>
      <c r="N47" s="26">
        <f>F47/B47*100</f>
        <v>99.989948305571488</v>
      </c>
      <c r="O47" s="23">
        <f>G47/C47*100</f>
        <v>99.973404255319139</v>
      </c>
      <c r="P47" s="23">
        <f>H47/D47*100</f>
        <v>99.996936274509792</v>
      </c>
      <c r="Q47" s="23"/>
    </row>
    <row r="48" spans="1:17">
      <c r="A48" s="18" t="s">
        <v>1</v>
      </c>
      <c r="B48" s="19">
        <f>SUM(C48:E48)</f>
        <v>206.8</v>
      </c>
      <c r="C48" s="31">
        <f>C50</f>
        <v>206.8</v>
      </c>
      <c r="D48" s="31"/>
      <c r="E48" s="31"/>
      <c r="F48" s="21">
        <f>SUM(G48:I48)</f>
        <v>206.745</v>
      </c>
      <c r="G48" s="32">
        <f t="shared" ref="G48" si="17">G50</f>
        <v>206.745</v>
      </c>
      <c r="H48" s="32"/>
      <c r="I48" s="32"/>
      <c r="J48" s="22">
        <f>F48-B48</f>
        <v>-5.5000000000006821E-2</v>
      </c>
      <c r="K48" s="23">
        <f>G48-C48</f>
        <v>-5.5000000000006821E-2</v>
      </c>
      <c r="L48" s="23"/>
      <c r="M48" s="23"/>
      <c r="N48" s="26">
        <f>F48/B48*100</f>
        <v>99.973404255319139</v>
      </c>
      <c r="O48" s="23">
        <f>G48/C48*100</f>
        <v>99.973404255319139</v>
      </c>
      <c r="P48" s="23"/>
      <c r="Q48" s="23"/>
    </row>
    <row r="49" spans="1:17">
      <c r="A49" s="18" t="s">
        <v>0</v>
      </c>
      <c r="B49" s="19">
        <f>SUM(C49:E49)</f>
        <v>489.6</v>
      </c>
      <c r="C49" s="19"/>
      <c r="D49" s="19">
        <f t="shared" ref="D49" si="18">D51</f>
        <v>489.6</v>
      </c>
      <c r="E49" s="19"/>
      <c r="F49" s="21">
        <f>SUM(G49:I49)</f>
        <v>489.58499999999998</v>
      </c>
      <c r="G49" s="29"/>
      <c r="H49" s="29">
        <f>H51</f>
        <v>489.58499999999998</v>
      </c>
      <c r="I49" s="29"/>
      <c r="J49" s="22"/>
      <c r="K49" s="23"/>
      <c r="L49" s="23"/>
      <c r="M49" s="23"/>
      <c r="N49" s="22">
        <f>F49/B49*100</f>
        <v>99.996936274509792</v>
      </c>
      <c r="O49" s="23"/>
      <c r="P49" s="23">
        <f>H49/D49*100</f>
        <v>99.996936274509792</v>
      </c>
      <c r="Q49" s="23"/>
    </row>
    <row r="50" spans="1:17">
      <c r="A50" s="33" t="s">
        <v>21</v>
      </c>
      <c r="B50" s="19">
        <f>SUM(C50:E50)</f>
        <v>206.8</v>
      </c>
      <c r="C50" s="28">
        <f>206.8</f>
        <v>206.8</v>
      </c>
      <c r="D50" s="28"/>
      <c r="E50" s="28"/>
      <c r="F50" s="21">
        <f>SUM(G50:I50)</f>
        <v>206.745</v>
      </c>
      <c r="G50" s="29">
        <v>206.745</v>
      </c>
      <c r="H50" s="29"/>
      <c r="I50" s="29"/>
      <c r="J50" s="22">
        <f>F50-B50</f>
        <v>-5.5000000000006821E-2</v>
      </c>
      <c r="K50" s="23">
        <f>G50-C50</f>
        <v>-5.5000000000006821E-2</v>
      </c>
      <c r="L50" s="23"/>
      <c r="M50" s="23"/>
      <c r="N50" s="26">
        <f>F50/B50*100</f>
        <v>99.973404255319139</v>
      </c>
      <c r="O50" s="25">
        <f>G50/C50*100</f>
        <v>99.973404255319139</v>
      </c>
      <c r="P50" s="23"/>
      <c r="Q50" s="23"/>
    </row>
    <row r="51" spans="1:17">
      <c r="A51" s="33" t="s">
        <v>56</v>
      </c>
      <c r="B51" s="19">
        <f>SUM(C51:E51)</f>
        <v>489.6</v>
      </c>
      <c r="C51" s="28"/>
      <c r="D51" s="28">
        <v>489.6</v>
      </c>
      <c r="E51" s="28"/>
      <c r="F51" s="21">
        <f>SUM(G51:I51)</f>
        <v>489.58499999999998</v>
      </c>
      <c r="G51" s="29"/>
      <c r="H51" s="29">
        <v>489.58499999999998</v>
      </c>
      <c r="I51" s="29"/>
      <c r="J51" s="22"/>
      <c r="K51" s="23"/>
      <c r="L51" s="23"/>
      <c r="M51" s="23"/>
      <c r="N51" s="22">
        <f>F51/B51*100</f>
        <v>99.996936274509792</v>
      </c>
      <c r="O51" s="23"/>
      <c r="P51" s="23">
        <f>H51/D51*100</f>
        <v>99.996936274509792</v>
      </c>
      <c r="Q51" s="23"/>
    </row>
    <row r="52" spans="1:17">
      <c r="A52" s="33"/>
      <c r="B52" s="19"/>
      <c r="C52" s="28"/>
      <c r="D52" s="28"/>
      <c r="E52" s="28"/>
      <c r="F52" s="21"/>
      <c r="G52" s="29"/>
      <c r="H52" s="29"/>
      <c r="I52" s="29"/>
      <c r="J52" s="22"/>
      <c r="K52" s="23"/>
      <c r="L52" s="23"/>
      <c r="M52" s="23"/>
      <c r="N52" s="22"/>
      <c r="O52" s="23"/>
      <c r="P52" s="23"/>
      <c r="Q52" s="23"/>
    </row>
    <row r="53" spans="1:17">
      <c r="A53" s="18" t="s">
        <v>26</v>
      </c>
      <c r="B53" s="19">
        <f>SUM(C53:E53)</f>
        <v>66.5</v>
      </c>
      <c r="C53" s="31">
        <f>C54+C55</f>
        <v>66.5</v>
      </c>
      <c r="D53" s="31"/>
      <c r="E53" s="31"/>
      <c r="F53" s="21">
        <f>SUM(G53:I53)</f>
        <v>66.498999999999995</v>
      </c>
      <c r="G53" s="32">
        <f t="shared" ref="G53" si="19">G54+G55</f>
        <v>66.498999999999995</v>
      </c>
      <c r="H53" s="32"/>
      <c r="I53" s="32"/>
      <c r="J53" s="22"/>
      <c r="K53" s="23"/>
      <c r="L53" s="23"/>
      <c r="M53" s="23"/>
      <c r="N53" s="22">
        <f>F53/B53*100</f>
        <v>99.998496240601497</v>
      </c>
      <c r="O53" s="23">
        <f>G53/C53*100</f>
        <v>99.998496240601497</v>
      </c>
      <c r="P53" s="23"/>
      <c r="Q53" s="23"/>
    </row>
    <row r="54" spans="1:17">
      <c r="A54" s="18" t="s">
        <v>1</v>
      </c>
      <c r="B54" s="19">
        <f>SUM(C54:E54)</f>
        <v>66.5</v>
      </c>
      <c r="C54" s="31">
        <f>C56</f>
        <v>66.5</v>
      </c>
      <c r="D54" s="31"/>
      <c r="E54" s="31"/>
      <c r="F54" s="21">
        <f>SUM(G54:I54)</f>
        <v>66.498999999999995</v>
      </c>
      <c r="G54" s="32">
        <f t="shared" ref="G54" si="20">G56</f>
        <v>66.498999999999995</v>
      </c>
      <c r="H54" s="32"/>
      <c r="I54" s="32"/>
      <c r="J54" s="22"/>
      <c r="K54" s="23"/>
      <c r="L54" s="23"/>
      <c r="M54" s="23"/>
      <c r="N54" s="22">
        <f>F54/B54*100</f>
        <v>99.998496240601497</v>
      </c>
      <c r="O54" s="23">
        <f>G54/C54*100</f>
        <v>99.998496240601497</v>
      </c>
      <c r="P54" s="23"/>
      <c r="Q54" s="23"/>
    </row>
    <row r="55" spans="1:17">
      <c r="A55" s="18" t="s">
        <v>0</v>
      </c>
      <c r="B55" s="19"/>
      <c r="C55" s="31"/>
      <c r="D55" s="31"/>
      <c r="E55" s="31"/>
      <c r="F55" s="21"/>
      <c r="G55" s="29"/>
      <c r="H55" s="29"/>
      <c r="I55" s="29"/>
      <c r="J55" s="22"/>
      <c r="K55" s="23"/>
      <c r="L55" s="23"/>
      <c r="M55" s="23"/>
      <c r="N55" s="22"/>
      <c r="O55" s="23"/>
      <c r="P55" s="23"/>
      <c r="Q55" s="23"/>
    </row>
    <row r="56" spans="1:17">
      <c r="A56" s="33" t="s">
        <v>21</v>
      </c>
      <c r="B56" s="19">
        <f>SUM(C56:E56)</f>
        <v>66.5</v>
      </c>
      <c r="C56" s="28">
        <f>66.5</f>
        <v>66.5</v>
      </c>
      <c r="D56" s="28"/>
      <c r="E56" s="28"/>
      <c r="F56" s="21">
        <f>SUM(G56:I56)</f>
        <v>66.498999999999995</v>
      </c>
      <c r="G56" s="29">
        <v>66.498999999999995</v>
      </c>
      <c r="H56" s="29"/>
      <c r="I56" s="29"/>
      <c r="J56" s="22"/>
      <c r="K56" s="23"/>
      <c r="L56" s="23"/>
      <c r="M56" s="23"/>
      <c r="N56" s="22">
        <f>F56/B56*100</f>
        <v>99.998496240601497</v>
      </c>
      <c r="O56" s="23">
        <f>G56/C56*100</f>
        <v>99.998496240601497</v>
      </c>
      <c r="P56" s="23"/>
      <c r="Q56" s="23"/>
    </row>
    <row r="57" spans="1:17">
      <c r="A57" s="33"/>
      <c r="B57" s="19"/>
      <c r="C57" s="28"/>
      <c r="D57" s="28"/>
      <c r="E57" s="28"/>
      <c r="F57" s="21"/>
      <c r="G57" s="29"/>
      <c r="H57" s="29"/>
      <c r="I57" s="29"/>
      <c r="J57" s="22"/>
      <c r="K57" s="23"/>
      <c r="L57" s="23"/>
      <c r="M57" s="23"/>
      <c r="N57" s="22"/>
      <c r="O57" s="23"/>
      <c r="P57" s="23"/>
      <c r="Q57" s="23"/>
    </row>
    <row r="58" spans="1:17">
      <c r="A58" s="18" t="s">
        <v>28</v>
      </c>
      <c r="B58" s="19">
        <f>SUM(C58:E58)</f>
        <v>900.3</v>
      </c>
      <c r="C58" s="31"/>
      <c r="D58" s="31">
        <f t="shared" ref="D58:H58" si="21">D59+D60</f>
        <v>900.3</v>
      </c>
      <c r="E58" s="31"/>
      <c r="F58" s="32">
        <f>SUM(G58:I58)</f>
        <v>900.3</v>
      </c>
      <c r="G58" s="31"/>
      <c r="H58" s="31">
        <f t="shared" si="21"/>
        <v>900.3</v>
      </c>
      <c r="I58" s="31"/>
      <c r="J58" s="22"/>
      <c r="K58" s="23"/>
      <c r="L58" s="23"/>
      <c r="M58" s="23"/>
      <c r="N58" s="22">
        <f>F58/B58*100</f>
        <v>100</v>
      </c>
      <c r="O58" s="23"/>
      <c r="P58" s="23">
        <f t="shared" ref="P58:P61" si="22">H58/D58*100</f>
        <v>100</v>
      </c>
      <c r="Q58" s="23"/>
    </row>
    <row r="59" spans="1:17">
      <c r="A59" s="18" t="s">
        <v>1</v>
      </c>
      <c r="B59" s="19"/>
      <c r="C59" s="31"/>
      <c r="D59" s="31"/>
      <c r="E59" s="31"/>
      <c r="F59" s="21"/>
      <c r="G59" s="32"/>
      <c r="H59" s="32"/>
      <c r="I59" s="32"/>
      <c r="J59" s="22"/>
      <c r="K59" s="23"/>
      <c r="L59" s="23"/>
      <c r="M59" s="23"/>
      <c r="N59" s="22"/>
      <c r="O59" s="23"/>
      <c r="P59" s="23"/>
      <c r="Q59" s="23"/>
    </row>
    <row r="60" spans="1:17">
      <c r="A60" s="18" t="s">
        <v>0</v>
      </c>
      <c r="B60" s="19">
        <f>B61</f>
        <v>900.3</v>
      </c>
      <c r="C60" s="19"/>
      <c r="D60" s="19">
        <f t="shared" ref="D60:H60" si="23">D61</f>
        <v>900.3</v>
      </c>
      <c r="E60" s="19"/>
      <c r="F60" s="19">
        <f>SUM(G60:I60)</f>
        <v>900.3</v>
      </c>
      <c r="G60" s="19"/>
      <c r="H60" s="19">
        <f t="shared" si="23"/>
        <v>900.3</v>
      </c>
      <c r="I60" s="19"/>
      <c r="J60" s="22"/>
      <c r="K60" s="23"/>
      <c r="L60" s="23"/>
      <c r="M60" s="23"/>
      <c r="N60" s="22">
        <f t="shared" ref="N60:N61" si="24">F60/B60*100</f>
        <v>100</v>
      </c>
      <c r="O60" s="23"/>
      <c r="P60" s="23">
        <f t="shared" si="22"/>
        <v>100</v>
      </c>
      <c r="Q60" s="23"/>
    </row>
    <row r="61" spans="1:17">
      <c r="A61" s="33" t="s">
        <v>58</v>
      </c>
      <c r="B61" s="19">
        <f>SUM(C61:E61)</f>
        <v>900.3</v>
      </c>
      <c r="C61" s="28"/>
      <c r="D61" s="28">
        <v>900.3</v>
      </c>
      <c r="E61" s="28"/>
      <c r="F61" s="19">
        <f>SUM(G61:I61)</f>
        <v>900.3</v>
      </c>
      <c r="G61" s="29"/>
      <c r="H61" s="29">
        <v>900.3</v>
      </c>
      <c r="I61" s="29"/>
      <c r="J61" s="22"/>
      <c r="K61" s="23"/>
      <c r="L61" s="23"/>
      <c r="M61" s="23"/>
      <c r="N61" s="22">
        <f t="shared" si="24"/>
        <v>100</v>
      </c>
      <c r="O61" s="23"/>
      <c r="P61" s="23">
        <f t="shared" si="22"/>
        <v>100</v>
      </c>
      <c r="Q61" s="23"/>
    </row>
    <row r="62" spans="1:17">
      <c r="A62" s="33"/>
      <c r="B62" s="19"/>
      <c r="C62" s="28"/>
      <c r="D62" s="28"/>
      <c r="E62" s="28"/>
      <c r="F62" s="21"/>
      <c r="G62" s="29"/>
      <c r="H62" s="29"/>
      <c r="I62" s="29"/>
      <c r="J62" s="22"/>
      <c r="K62" s="23"/>
      <c r="L62" s="23"/>
      <c r="M62" s="23"/>
      <c r="N62" s="22"/>
      <c r="O62" s="23"/>
      <c r="P62" s="23"/>
      <c r="Q62" s="23"/>
    </row>
    <row r="63" spans="1:17">
      <c r="A63" s="18" t="s">
        <v>29</v>
      </c>
      <c r="B63" s="19">
        <f>SUM(C63:E63)</f>
        <v>145.5</v>
      </c>
      <c r="C63" s="31">
        <f>C64+C65</f>
        <v>145.5</v>
      </c>
      <c r="D63" s="31"/>
      <c r="E63" s="31"/>
      <c r="F63" s="21">
        <f>SUM(G63:I63)</f>
        <v>145.5</v>
      </c>
      <c r="G63" s="32">
        <f t="shared" ref="G63" si="25">G64+G65</f>
        <v>145.5</v>
      </c>
      <c r="H63" s="32"/>
      <c r="I63" s="32"/>
      <c r="J63" s="22"/>
      <c r="K63" s="23"/>
      <c r="L63" s="23"/>
      <c r="M63" s="23"/>
      <c r="N63" s="22">
        <f>F63/B63*100</f>
        <v>100</v>
      </c>
      <c r="O63" s="23">
        <f>G63/C63*100</f>
        <v>100</v>
      </c>
      <c r="P63" s="23"/>
      <c r="Q63" s="23"/>
    </row>
    <row r="64" spans="1:17">
      <c r="A64" s="18" t="s">
        <v>1</v>
      </c>
      <c r="B64" s="19">
        <f>SUM(C64:E64)</f>
        <v>145.5</v>
      </c>
      <c r="C64" s="31">
        <f>C66</f>
        <v>145.5</v>
      </c>
      <c r="D64" s="31"/>
      <c r="E64" s="31"/>
      <c r="F64" s="21">
        <f>SUM(G64:I64)</f>
        <v>145.5</v>
      </c>
      <c r="G64" s="32">
        <f t="shared" ref="G64" si="26">G66</f>
        <v>145.5</v>
      </c>
      <c r="H64" s="32"/>
      <c r="I64" s="32"/>
      <c r="J64" s="22"/>
      <c r="K64" s="23"/>
      <c r="L64" s="23"/>
      <c r="M64" s="23"/>
      <c r="N64" s="22">
        <f>F64/B64*100</f>
        <v>100</v>
      </c>
      <c r="O64" s="23">
        <f>G64/C64*100</f>
        <v>100</v>
      </c>
      <c r="P64" s="23"/>
      <c r="Q64" s="23"/>
    </row>
    <row r="65" spans="1:17">
      <c r="A65" s="18" t="s">
        <v>0</v>
      </c>
      <c r="B65" s="19"/>
      <c r="C65" s="31"/>
      <c r="D65" s="31"/>
      <c r="E65" s="31"/>
      <c r="F65" s="21"/>
      <c r="G65" s="29"/>
      <c r="H65" s="29"/>
      <c r="I65" s="29"/>
      <c r="J65" s="22"/>
      <c r="K65" s="23"/>
      <c r="L65" s="23"/>
      <c r="M65" s="23"/>
      <c r="N65" s="22"/>
      <c r="O65" s="23"/>
      <c r="P65" s="23"/>
      <c r="Q65" s="23"/>
    </row>
    <row r="66" spans="1:17">
      <c r="A66" s="33" t="s">
        <v>21</v>
      </c>
      <c r="B66" s="19">
        <f>SUM(C66:E66)</f>
        <v>145.5</v>
      </c>
      <c r="C66" s="28">
        <f>145.5</f>
        <v>145.5</v>
      </c>
      <c r="D66" s="28"/>
      <c r="E66" s="28"/>
      <c r="F66" s="21">
        <f>SUM(G66:I66)</f>
        <v>145.5</v>
      </c>
      <c r="G66" s="29">
        <v>145.5</v>
      </c>
      <c r="H66" s="29"/>
      <c r="I66" s="29"/>
      <c r="J66" s="22"/>
      <c r="K66" s="23"/>
      <c r="L66" s="23"/>
      <c r="M66" s="23"/>
      <c r="N66" s="22">
        <f>F66/B66*100</f>
        <v>100</v>
      </c>
      <c r="O66" s="23">
        <f>G66/C66*100</f>
        <v>100</v>
      </c>
      <c r="P66" s="23"/>
      <c r="Q66" s="23"/>
    </row>
    <row r="67" spans="1:17">
      <c r="A67" s="33"/>
      <c r="B67" s="19"/>
      <c r="C67" s="28"/>
      <c r="D67" s="28"/>
      <c r="E67" s="28"/>
      <c r="F67" s="21"/>
      <c r="G67" s="29"/>
      <c r="H67" s="29"/>
      <c r="I67" s="29"/>
      <c r="J67" s="22"/>
      <c r="K67" s="23"/>
      <c r="L67" s="23"/>
      <c r="M67" s="23"/>
      <c r="N67" s="22"/>
      <c r="O67" s="23"/>
      <c r="P67" s="23"/>
      <c r="Q67" s="23"/>
    </row>
    <row r="68" spans="1:17">
      <c r="A68" s="18" t="s">
        <v>27</v>
      </c>
      <c r="B68" s="19">
        <f t="shared" ref="B68:B71" si="27">SUM(C68:E68)</f>
        <v>353.7</v>
      </c>
      <c r="C68" s="31">
        <f>C69+C70</f>
        <v>353.7</v>
      </c>
      <c r="D68" s="31"/>
      <c r="E68" s="31"/>
      <c r="F68" s="21">
        <f>SUM(G68:I68)</f>
        <v>353.69900000000001</v>
      </c>
      <c r="G68" s="32">
        <f t="shared" ref="G68" si="28">G69+G70</f>
        <v>353.69900000000001</v>
      </c>
      <c r="H68" s="32"/>
      <c r="I68" s="32"/>
      <c r="J68" s="22"/>
      <c r="K68" s="23"/>
      <c r="L68" s="23"/>
      <c r="M68" s="23"/>
      <c r="N68" s="22">
        <f>F68/B68*100</f>
        <v>99.999717274526446</v>
      </c>
      <c r="O68" s="23">
        <f>G68/C68*100</f>
        <v>99.999717274526446</v>
      </c>
      <c r="P68" s="23"/>
      <c r="Q68" s="23"/>
    </row>
    <row r="69" spans="1:17">
      <c r="A69" s="18" t="s">
        <v>1</v>
      </c>
      <c r="B69" s="19">
        <f t="shared" si="27"/>
        <v>353.7</v>
      </c>
      <c r="C69" s="31">
        <f>C71</f>
        <v>353.7</v>
      </c>
      <c r="D69" s="31"/>
      <c r="E69" s="31"/>
      <c r="F69" s="21">
        <f>SUM(G69:I69)</f>
        <v>353.69900000000001</v>
      </c>
      <c r="G69" s="32">
        <f t="shared" ref="G69" si="29">G71</f>
        <v>353.69900000000001</v>
      </c>
      <c r="H69" s="32"/>
      <c r="I69" s="32"/>
      <c r="J69" s="22"/>
      <c r="K69" s="23"/>
      <c r="L69" s="23"/>
      <c r="M69" s="23"/>
      <c r="N69" s="22">
        <f t="shared" ref="N69:O71" si="30">F69/B69*100</f>
        <v>99.999717274526446</v>
      </c>
      <c r="O69" s="23">
        <f t="shared" si="30"/>
        <v>99.999717274526446</v>
      </c>
      <c r="P69" s="23"/>
      <c r="Q69" s="23"/>
    </row>
    <row r="70" spans="1:17">
      <c r="A70" s="18" t="s">
        <v>0</v>
      </c>
      <c r="B70" s="19"/>
      <c r="C70" s="31"/>
      <c r="D70" s="31"/>
      <c r="E70" s="31"/>
      <c r="F70" s="21"/>
      <c r="G70" s="29"/>
      <c r="H70" s="29"/>
      <c r="I70" s="29"/>
      <c r="J70" s="22"/>
      <c r="K70" s="23"/>
      <c r="L70" s="23"/>
      <c r="M70" s="23"/>
      <c r="N70" s="22"/>
      <c r="O70" s="23"/>
      <c r="P70" s="23"/>
      <c r="Q70" s="23"/>
    </row>
    <row r="71" spans="1:17">
      <c r="A71" s="33" t="s">
        <v>21</v>
      </c>
      <c r="B71" s="19">
        <f t="shared" si="27"/>
        <v>353.7</v>
      </c>
      <c r="C71" s="28">
        <f>353.7</f>
        <v>353.7</v>
      </c>
      <c r="D71" s="28"/>
      <c r="E71" s="28"/>
      <c r="F71" s="21">
        <f>SUM(G71:I71)</f>
        <v>353.69900000000001</v>
      </c>
      <c r="G71" s="29">
        <v>353.69900000000001</v>
      </c>
      <c r="H71" s="29"/>
      <c r="I71" s="29"/>
      <c r="J71" s="22"/>
      <c r="K71" s="23"/>
      <c r="L71" s="23"/>
      <c r="M71" s="23"/>
      <c r="N71" s="22">
        <f t="shared" si="30"/>
        <v>99.999717274526446</v>
      </c>
      <c r="O71" s="23">
        <f t="shared" si="30"/>
        <v>99.999717274526446</v>
      </c>
      <c r="P71" s="23"/>
      <c r="Q71" s="23"/>
    </row>
    <row r="72" spans="1:17">
      <c r="A72" s="33"/>
      <c r="B72" s="19"/>
      <c r="C72" s="28"/>
      <c r="D72" s="28"/>
      <c r="E72" s="28"/>
      <c r="F72" s="21"/>
      <c r="G72" s="29"/>
      <c r="H72" s="29"/>
      <c r="I72" s="29"/>
      <c r="J72" s="22"/>
      <c r="K72" s="23"/>
      <c r="L72" s="23"/>
      <c r="M72" s="23"/>
      <c r="N72" s="22"/>
      <c r="O72" s="23"/>
      <c r="P72" s="23"/>
      <c r="Q72" s="23"/>
    </row>
    <row r="73" spans="1:17">
      <c r="A73" s="18" t="s">
        <v>30</v>
      </c>
      <c r="B73" s="19">
        <f>SUM(C73:E73)</f>
        <v>4174.1000000000004</v>
      </c>
      <c r="C73" s="31">
        <f>C74+C75</f>
        <v>317</v>
      </c>
      <c r="D73" s="31">
        <f>D74+D75</f>
        <v>3857.1</v>
      </c>
      <c r="E73" s="31"/>
      <c r="F73" s="21">
        <f>SUM(G73:I73)</f>
        <v>4174.0320000000002</v>
      </c>
      <c r="G73" s="32">
        <f t="shared" ref="G73:H73" si="31">G74+G75</f>
        <v>316.93200000000002</v>
      </c>
      <c r="H73" s="32">
        <f t="shared" si="31"/>
        <v>3857.1</v>
      </c>
      <c r="I73" s="32"/>
      <c r="J73" s="22">
        <f>F73-B73</f>
        <v>-6.8000000000211003E-2</v>
      </c>
      <c r="K73" s="23">
        <f>G73-C73</f>
        <v>-6.7999999999983629E-2</v>
      </c>
      <c r="L73" s="23"/>
      <c r="M73" s="23"/>
      <c r="N73" s="22">
        <f>F73/B73*100</f>
        <v>99.998370906303151</v>
      </c>
      <c r="O73" s="25">
        <f t="shared" ref="N73:O77" si="32">G73/C73*100</f>
        <v>99.978548895899053</v>
      </c>
      <c r="P73" s="23">
        <f>H73/D73*100</f>
        <v>100</v>
      </c>
      <c r="Q73" s="23"/>
    </row>
    <row r="74" spans="1:17">
      <c r="A74" s="18" t="s">
        <v>1</v>
      </c>
      <c r="B74" s="19">
        <f>SUM(C74:E74)</f>
        <v>3857.1</v>
      </c>
      <c r="C74" s="31"/>
      <c r="D74" s="31">
        <f>D76</f>
        <v>3857.1</v>
      </c>
      <c r="E74" s="31"/>
      <c r="F74" s="21">
        <f>SUM(G74:I74)</f>
        <v>3857.1</v>
      </c>
      <c r="G74" s="32"/>
      <c r="H74" s="32">
        <f>H76</f>
        <v>3857.1</v>
      </c>
      <c r="I74" s="32"/>
      <c r="J74" s="22"/>
      <c r="K74" s="23"/>
      <c r="L74" s="23"/>
      <c r="M74" s="23"/>
      <c r="N74" s="22">
        <f>F74/B74*100</f>
        <v>100</v>
      </c>
      <c r="O74" s="23"/>
      <c r="P74" s="23">
        <f>H74/D74*100</f>
        <v>100</v>
      </c>
      <c r="Q74" s="23"/>
    </row>
    <row r="75" spans="1:17">
      <c r="A75" s="18" t="s">
        <v>0</v>
      </c>
      <c r="B75" s="19">
        <f>SUM(C75:E75)</f>
        <v>317</v>
      </c>
      <c r="C75" s="31">
        <f>C77</f>
        <v>317</v>
      </c>
      <c r="D75" s="31"/>
      <c r="E75" s="31"/>
      <c r="F75" s="21">
        <f>SUM(G75:I75)</f>
        <v>316.93200000000002</v>
      </c>
      <c r="G75" s="32">
        <f>G77</f>
        <v>316.93200000000002</v>
      </c>
      <c r="H75" s="32"/>
      <c r="I75" s="32"/>
      <c r="J75" s="22">
        <f>F75-B75</f>
        <v>-6.7999999999983629E-2</v>
      </c>
      <c r="K75" s="23">
        <f>G75-C75</f>
        <v>-6.7999999999983629E-2</v>
      </c>
      <c r="L75" s="23"/>
      <c r="M75" s="23"/>
      <c r="N75" s="26">
        <f>F75/B75*100</f>
        <v>99.978548895899053</v>
      </c>
      <c r="O75" s="25">
        <f>G75/C75*100</f>
        <v>99.978548895899053</v>
      </c>
      <c r="P75" s="23"/>
      <c r="Q75" s="23"/>
    </row>
    <row r="76" spans="1:17">
      <c r="A76" s="33" t="s">
        <v>21</v>
      </c>
      <c r="B76" s="19">
        <f>SUM(C76:E76)</f>
        <v>3857.1</v>
      </c>
      <c r="C76" s="28"/>
      <c r="D76" s="28">
        <v>3857.1</v>
      </c>
      <c r="E76" s="28"/>
      <c r="F76" s="21">
        <f>SUM(G76:I76)</f>
        <v>3857.1</v>
      </c>
      <c r="G76" s="29"/>
      <c r="H76" s="29">
        <v>3857.1</v>
      </c>
      <c r="I76" s="29"/>
      <c r="J76" s="22"/>
      <c r="K76" s="23"/>
      <c r="L76" s="23"/>
      <c r="M76" s="23"/>
      <c r="N76" s="22">
        <f>F76/B76*100</f>
        <v>100</v>
      </c>
      <c r="O76" s="23"/>
      <c r="P76" s="23">
        <f>H76/D76*100</f>
        <v>100</v>
      </c>
      <c r="Q76" s="23"/>
    </row>
    <row r="77" spans="1:17">
      <c r="A77" s="33" t="s">
        <v>31</v>
      </c>
      <c r="B77" s="19">
        <f>SUM(C77:E77)</f>
        <v>317</v>
      </c>
      <c r="C77" s="28">
        <f>154.5+162.5</f>
        <v>317</v>
      </c>
      <c r="D77" s="28"/>
      <c r="E77" s="28"/>
      <c r="F77" s="21">
        <f>SUM(G77:I77)</f>
        <v>316.93200000000002</v>
      </c>
      <c r="G77" s="29">
        <v>316.93200000000002</v>
      </c>
      <c r="H77" s="29"/>
      <c r="I77" s="29"/>
      <c r="J77" s="22">
        <f>F77-B77</f>
        <v>-6.7999999999983629E-2</v>
      </c>
      <c r="K77" s="23">
        <f>G77-C77</f>
        <v>-6.7999999999983629E-2</v>
      </c>
      <c r="L77" s="23"/>
      <c r="M77" s="23"/>
      <c r="N77" s="26">
        <f t="shared" si="32"/>
        <v>99.978548895899053</v>
      </c>
      <c r="O77" s="25">
        <f>G77/C77*100</f>
        <v>99.978548895899053</v>
      </c>
      <c r="P77" s="23"/>
      <c r="Q77" s="23"/>
    </row>
    <row r="78" spans="1:17">
      <c r="A78" s="33"/>
      <c r="B78" s="19"/>
      <c r="C78" s="28"/>
      <c r="D78" s="28"/>
      <c r="E78" s="28"/>
      <c r="F78" s="21"/>
      <c r="G78" s="29"/>
      <c r="H78" s="29"/>
      <c r="I78" s="29"/>
      <c r="J78" s="22"/>
      <c r="K78" s="23"/>
      <c r="L78" s="23"/>
      <c r="M78" s="23"/>
      <c r="N78" s="22"/>
      <c r="O78" s="23"/>
      <c r="P78" s="23"/>
      <c r="Q78" s="23"/>
    </row>
    <row r="79" spans="1:17">
      <c r="A79" s="18" t="s">
        <v>32</v>
      </c>
      <c r="B79" s="19">
        <f>SUM(C79:E79)</f>
        <v>119.1</v>
      </c>
      <c r="C79" s="31">
        <f>C80+C81</f>
        <v>119.1</v>
      </c>
      <c r="D79" s="31"/>
      <c r="E79" s="31"/>
      <c r="F79" s="21">
        <f>SUM(G79:I79)</f>
        <v>119.077</v>
      </c>
      <c r="G79" s="21">
        <f>G80+G81</f>
        <v>119.077</v>
      </c>
      <c r="H79" s="21"/>
      <c r="I79" s="21"/>
      <c r="J79" s="22"/>
      <c r="K79" s="23"/>
      <c r="L79" s="23"/>
      <c r="M79" s="23"/>
      <c r="N79" s="22">
        <f>F79/B79*100</f>
        <v>99.980688497061294</v>
      </c>
      <c r="O79" s="23">
        <f>G79/C79*100</f>
        <v>99.980688497061294</v>
      </c>
      <c r="P79" s="23"/>
      <c r="Q79" s="23"/>
    </row>
    <row r="80" spans="1:17">
      <c r="A80" s="18" t="s">
        <v>1</v>
      </c>
      <c r="B80" s="19">
        <f>SUM(C80:E80)</f>
        <v>119.1</v>
      </c>
      <c r="C80" s="31">
        <f>C82</f>
        <v>119.1</v>
      </c>
      <c r="D80" s="31"/>
      <c r="E80" s="31"/>
      <c r="F80" s="21">
        <f>SUM(G80:I80)</f>
        <v>119.077</v>
      </c>
      <c r="G80" s="21">
        <f>G82</f>
        <v>119.077</v>
      </c>
      <c r="H80" s="21"/>
      <c r="I80" s="21"/>
      <c r="J80" s="22"/>
      <c r="K80" s="23"/>
      <c r="L80" s="23"/>
      <c r="M80" s="23"/>
      <c r="N80" s="22">
        <f>F80/B80*100</f>
        <v>99.980688497061294</v>
      </c>
      <c r="O80" s="23">
        <f>G80/C80*100</f>
        <v>99.980688497061294</v>
      </c>
      <c r="P80" s="23"/>
      <c r="Q80" s="23"/>
    </row>
    <row r="81" spans="1:17">
      <c r="A81" s="18" t="s">
        <v>0</v>
      </c>
      <c r="B81" s="19"/>
      <c r="C81" s="31"/>
      <c r="D81" s="31"/>
      <c r="E81" s="31"/>
      <c r="F81" s="21"/>
      <c r="G81" s="29"/>
      <c r="H81" s="29"/>
      <c r="I81" s="29"/>
      <c r="J81" s="22"/>
      <c r="K81" s="23"/>
      <c r="L81" s="23"/>
      <c r="M81" s="23"/>
      <c r="N81" s="22"/>
      <c r="O81" s="23"/>
      <c r="P81" s="23"/>
      <c r="Q81" s="23"/>
    </row>
    <row r="82" spans="1:17">
      <c r="A82" s="33" t="s">
        <v>21</v>
      </c>
      <c r="B82" s="19">
        <f>SUM(C82:E82)</f>
        <v>119.1</v>
      </c>
      <c r="C82" s="28">
        <f>119.1</f>
        <v>119.1</v>
      </c>
      <c r="D82" s="28"/>
      <c r="E82" s="28"/>
      <c r="F82" s="21">
        <f>SUM(G82:I82)</f>
        <v>119.077</v>
      </c>
      <c r="G82" s="29">
        <v>119.077</v>
      </c>
      <c r="H82" s="29"/>
      <c r="I82" s="29"/>
      <c r="J82" s="22"/>
      <c r="K82" s="23"/>
      <c r="L82" s="23"/>
      <c r="M82" s="23"/>
      <c r="N82" s="22">
        <f>F82/B82*100</f>
        <v>99.980688497061294</v>
      </c>
      <c r="O82" s="23">
        <f>G82/C82*100</f>
        <v>99.980688497061294</v>
      </c>
      <c r="P82" s="23"/>
      <c r="Q82" s="23"/>
    </row>
    <row r="83" spans="1:17">
      <c r="A83" s="33"/>
      <c r="B83" s="19"/>
      <c r="C83" s="28"/>
      <c r="D83" s="28"/>
      <c r="E83" s="28"/>
      <c r="F83" s="21"/>
      <c r="G83" s="29"/>
      <c r="H83" s="29"/>
      <c r="I83" s="29"/>
      <c r="J83" s="22"/>
      <c r="K83" s="23"/>
      <c r="L83" s="23"/>
      <c r="M83" s="23"/>
      <c r="N83" s="22"/>
      <c r="O83" s="23"/>
      <c r="P83" s="23"/>
      <c r="Q83" s="23"/>
    </row>
    <row r="84" spans="1:17">
      <c r="A84" s="18" t="s">
        <v>33</v>
      </c>
      <c r="B84" s="19">
        <f>SUM(C84:E84)</f>
        <v>1396.1</v>
      </c>
      <c r="C84" s="31"/>
      <c r="D84" s="31">
        <f>D85+D86</f>
        <v>1396.1</v>
      </c>
      <c r="E84" s="31"/>
      <c r="F84" s="21">
        <f>SUM(G84:I84)</f>
        <v>1396.0329999999999</v>
      </c>
      <c r="G84" s="32"/>
      <c r="H84" s="32">
        <f>H85+H86</f>
        <v>1396.0329999999999</v>
      </c>
      <c r="I84" s="32"/>
      <c r="J84" s="22">
        <f>F84-B84</f>
        <v>-6.7000000000007276E-2</v>
      </c>
      <c r="K84" s="23"/>
      <c r="L84" s="23"/>
      <c r="M84" s="23"/>
      <c r="N84" s="22">
        <f>F84/B84*100</f>
        <v>99.995200916839764</v>
      </c>
      <c r="O84" s="23"/>
      <c r="P84" s="23">
        <f t="shared" ref="P84:P87" si="33">H84/D84*100</f>
        <v>99.995200916839764</v>
      </c>
      <c r="Q84" s="23"/>
    </row>
    <row r="85" spans="1:17">
      <c r="A85" s="18" t="s">
        <v>1</v>
      </c>
      <c r="B85" s="19">
        <f>SUM(C85:E85)</f>
        <v>1396.1</v>
      </c>
      <c r="C85" s="31"/>
      <c r="D85" s="31">
        <f>D87</f>
        <v>1396.1</v>
      </c>
      <c r="E85" s="31"/>
      <c r="F85" s="21">
        <f>SUM(G85:I85)</f>
        <v>1396.0329999999999</v>
      </c>
      <c r="G85" s="32"/>
      <c r="H85" s="32">
        <f>H87</f>
        <v>1396.0329999999999</v>
      </c>
      <c r="I85" s="32"/>
      <c r="J85" s="22">
        <f>F85-B85</f>
        <v>-6.7000000000007276E-2</v>
      </c>
      <c r="K85" s="23"/>
      <c r="L85" s="23"/>
      <c r="M85" s="23"/>
      <c r="N85" s="22">
        <f t="shared" ref="N85:N87" si="34">F85/B85*100</f>
        <v>99.995200916839764</v>
      </c>
      <c r="O85" s="23"/>
      <c r="P85" s="23">
        <f t="shared" si="33"/>
        <v>99.995200916839764</v>
      </c>
      <c r="Q85" s="23"/>
    </row>
    <row r="86" spans="1:17">
      <c r="A86" s="18" t="s">
        <v>0</v>
      </c>
      <c r="B86" s="19"/>
      <c r="C86" s="31"/>
      <c r="D86" s="31"/>
      <c r="E86" s="31"/>
      <c r="F86" s="21"/>
      <c r="G86" s="32"/>
      <c r="H86" s="32"/>
      <c r="I86" s="32"/>
      <c r="J86" s="22"/>
      <c r="K86" s="23"/>
      <c r="L86" s="23"/>
      <c r="M86" s="23"/>
      <c r="N86" s="22"/>
      <c r="O86" s="23"/>
      <c r="P86" s="23"/>
      <c r="Q86" s="23"/>
    </row>
    <row r="87" spans="1:17">
      <c r="A87" s="33" t="s">
        <v>21</v>
      </c>
      <c r="B87" s="19">
        <f>SUM(C87:E87)</f>
        <v>1396.1</v>
      </c>
      <c r="C87" s="28"/>
      <c r="D87" s="28">
        <v>1396.1</v>
      </c>
      <c r="E87" s="28"/>
      <c r="F87" s="21">
        <f>SUM(G87:I87)</f>
        <v>1396.0329999999999</v>
      </c>
      <c r="G87" s="29"/>
      <c r="H87" s="29">
        <v>1396.0329999999999</v>
      </c>
      <c r="I87" s="29"/>
      <c r="J87" s="22">
        <f>F87-B87</f>
        <v>-6.7000000000007276E-2</v>
      </c>
      <c r="K87" s="23"/>
      <c r="L87" s="23"/>
      <c r="M87" s="23"/>
      <c r="N87" s="22">
        <f t="shared" si="34"/>
        <v>99.995200916839764</v>
      </c>
      <c r="O87" s="23"/>
      <c r="P87" s="23">
        <f t="shared" si="33"/>
        <v>99.995200916839764</v>
      </c>
      <c r="Q87" s="23"/>
    </row>
    <row r="88" spans="1:17">
      <c r="A88" s="33"/>
      <c r="B88" s="19"/>
      <c r="C88" s="28"/>
      <c r="D88" s="28"/>
      <c r="E88" s="28"/>
      <c r="F88" s="21"/>
      <c r="G88" s="29"/>
      <c r="H88" s="29"/>
      <c r="I88" s="29"/>
      <c r="J88" s="22"/>
      <c r="K88" s="23"/>
      <c r="L88" s="23"/>
      <c r="M88" s="23"/>
      <c r="N88" s="22"/>
      <c r="O88" s="23"/>
      <c r="P88" s="23"/>
      <c r="Q88" s="23"/>
    </row>
    <row r="89" spans="1:17">
      <c r="A89" s="18" t="s">
        <v>34</v>
      </c>
      <c r="B89" s="19">
        <f>SUM(C89:E89)</f>
        <v>22.9</v>
      </c>
      <c r="C89" s="31">
        <f>C90+C91</f>
        <v>22.9</v>
      </c>
      <c r="D89" s="31"/>
      <c r="E89" s="31"/>
      <c r="F89" s="21">
        <f>SUM(G89:I89)</f>
        <v>22.853999999999999</v>
      </c>
      <c r="G89" s="32">
        <f t="shared" ref="G89" si="35">G90+G91</f>
        <v>22.853999999999999</v>
      </c>
      <c r="H89" s="32"/>
      <c r="I89" s="32"/>
      <c r="J89" s="22"/>
      <c r="K89" s="23"/>
      <c r="L89" s="23"/>
      <c r="M89" s="23"/>
      <c r="N89" s="22">
        <f>F89/B89*100</f>
        <v>99.799126637554593</v>
      </c>
      <c r="O89" s="23">
        <f>G89/C89*100</f>
        <v>99.799126637554593</v>
      </c>
      <c r="P89" s="23"/>
      <c r="Q89" s="23"/>
    </row>
    <row r="90" spans="1:17">
      <c r="A90" s="18" t="s">
        <v>1</v>
      </c>
      <c r="B90" s="19">
        <f>SUM(C90:E90)</f>
        <v>22.9</v>
      </c>
      <c r="C90" s="31">
        <f>C92</f>
        <v>22.9</v>
      </c>
      <c r="D90" s="31"/>
      <c r="E90" s="31"/>
      <c r="F90" s="21">
        <f>SUM(G90:I90)</f>
        <v>22.853999999999999</v>
      </c>
      <c r="G90" s="32">
        <f t="shared" ref="G90" si="36">G92</f>
        <v>22.853999999999999</v>
      </c>
      <c r="H90" s="32"/>
      <c r="I90" s="32"/>
      <c r="J90" s="22"/>
      <c r="K90" s="23"/>
      <c r="L90" s="23"/>
      <c r="M90" s="23"/>
      <c r="N90" s="22">
        <f>F90/B90*100</f>
        <v>99.799126637554593</v>
      </c>
      <c r="O90" s="23">
        <f>G90/C90*100</f>
        <v>99.799126637554593</v>
      </c>
      <c r="P90" s="23"/>
      <c r="Q90" s="23"/>
    </row>
    <row r="91" spans="1:17">
      <c r="A91" s="18" t="s">
        <v>0</v>
      </c>
      <c r="B91" s="19"/>
      <c r="C91" s="31"/>
      <c r="D91" s="31"/>
      <c r="E91" s="31"/>
      <c r="F91" s="21"/>
      <c r="G91" s="29"/>
      <c r="H91" s="29"/>
      <c r="I91" s="29"/>
      <c r="J91" s="22"/>
      <c r="K91" s="23"/>
      <c r="L91" s="23"/>
      <c r="M91" s="23"/>
      <c r="N91" s="22"/>
      <c r="O91" s="23"/>
      <c r="P91" s="23"/>
      <c r="Q91" s="23"/>
    </row>
    <row r="92" spans="1:17">
      <c r="A92" s="33" t="s">
        <v>21</v>
      </c>
      <c r="B92" s="19">
        <f>SUM(C92:E92)</f>
        <v>22.9</v>
      </c>
      <c r="C92" s="28">
        <f>22.9</f>
        <v>22.9</v>
      </c>
      <c r="D92" s="28"/>
      <c r="E92" s="28"/>
      <c r="F92" s="21">
        <f>SUM(G92:I92)</f>
        <v>22.853999999999999</v>
      </c>
      <c r="G92" s="29">
        <v>22.853999999999999</v>
      </c>
      <c r="H92" s="29"/>
      <c r="I92" s="29"/>
      <c r="J92" s="22"/>
      <c r="K92" s="23"/>
      <c r="L92" s="23"/>
      <c r="M92" s="23"/>
      <c r="N92" s="22">
        <f>F92/B92*100</f>
        <v>99.799126637554593</v>
      </c>
      <c r="O92" s="23">
        <f>G92/C92*100</f>
        <v>99.799126637554593</v>
      </c>
      <c r="P92" s="23"/>
      <c r="Q92" s="23"/>
    </row>
    <row r="93" spans="1:17">
      <c r="A93" s="33"/>
      <c r="B93" s="19"/>
      <c r="C93" s="28"/>
      <c r="D93" s="28"/>
      <c r="E93" s="28"/>
      <c r="F93" s="21"/>
      <c r="G93" s="29"/>
      <c r="H93" s="29"/>
      <c r="I93" s="29"/>
      <c r="J93" s="22"/>
      <c r="K93" s="23"/>
      <c r="L93" s="23"/>
      <c r="M93" s="23"/>
      <c r="N93" s="22"/>
      <c r="O93" s="23"/>
      <c r="P93" s="23"/>
      <c r="Q93" s="23"/>
    </row>
    <row r="94" spans="1:17">
      <c r="A94" s="18" t="s">
        <v>35</v>
      </c>
      <c r="B94" s="19">
        <f>SUM(C94:E94)</f>
        <v>6499.1</v>
      </c>
      <c r="C94" s="31"/>
      <c r="D94" s="31">
        <f>D95+D96</f>
        <v>5199.1000000000004</v>
      </c>
      <c r="E94" s="31">
        <f>E95+E96</f>
        <v>1300</v>
      </c>
      <c r="F94" s="21">
        <f>SUM(G94:I94)</f>
        <v>6499.1</v>
      </c>
      <c r="G94" s="32"/>
      <c r="H94" s="32">
        <f t="shared" ref="H94:I94" si="37">H95+H96</f>
        <v>5199.1000000000004</v>
      </c>
      <c r="I94" s="32">
        <f t="shared" si="37"/>
        <v>1300</v>
      </c>
      <c r="J94" s="22"/>
      <c r="K94" s="23"/>
      <c r="L94" s="23"/>
      <c r="M94" s="23"/>
      <c r="N94" s="22">
        <f>F94/B94*100</f>
        <v>100</v>
      </c>
      <c r="O94" s="23"/>
      <c r="P94" s="23">
        <f>H94/D94*100</f>
        <v>100</v>
      </c>
      <c r="Q94" s="23">
        <f>I94/E94*100</f>
        <v>100</v>
      </c>
    </row>
    <row r="95" spans="1:17">
      <c r="A95" s="18" t="s">
        <v>1</v>
      </c>
      <c r="B95" s="19"/>
      <c r="C95" s="31"/>
      <c r="D95" s="31"/>
      <c r="E95" s="31"/>
      <c r="F95" s="21"/>
      <c r="G95" s="32"/>
      <c r="H95" s="32"/>
      <c r="I95" s="32"/>
      <c r="J95" s="22"/>
      <c r="K95" s="23"/>
      <c r="L95" s="23"/>
      <c r="M95" s="23"/>
      <c r="N95" s="22"/>
      <c r="O95" s="23"/>
      <c r="P95" s="23"/>
      <c r="Q95" s="23"/>
    </row>
    <row r="96" spans="1:17">
      <c r="A96" s="18" t="s">
        <v>0</v>
      </c>
      <c r="B96" s="19">
        <f>SUM(B97:B100)</f>
        <v>6499.1</v>
      </c>
      <c r="C96" s="19"/>
      <c r="D96" s="19">
        <f t="shared" ref="D96:I96" si="38">SUM(D97:D100)</f>
        <v>5199.1000000000004</v>
      </c>
      <c r="E96" s="19">
        <f t="shared" si="38"/>
        <v>1300</v>
      </c>
      <c r="F96" s="19">
        <f>SUM(F97:F100)</f>
        <v>6499.1</v>
      </c>
      <c r="G96" s="19"/>
      <c r="H96" s="19">
        <f t="shared" si="38"/>
        <v>5199.1000000000004</v>
      </c>
      <c r="I96" s="19">
        <f t="shared" si="38"/>
        <v>1300</v>
      </c>
      <c r="J96" s="22"/>
      <c r="K96" s="23"/>
      <c r="L96" s="23"/>
      <c r="M96" s="23"/>
      <c r="N96" s="22">
        <f>F96/B96*100</f>
        <v>100</v>
      </c>
      <c r="O96" s="23"/>
      <c r="P96" s="23">
        <f>H96/D96*100</f>
        <v>100</v>
      </c>
      <c r="Q96" s="23">
        <f>I96/E96*100</f>
        <v>100</v>
      </c>
    </row>
    <row r="97" spans="1:17">
      <c r="A97" s="33" t="s">
        <v>59</v>
      </c>
      <c r="B97" s="19">
        <f>SUM(C97:E97)</f>
        <v>1546.7</v>
      </c>
      <c r="C97" s="28"/>
      <c r="D97" s="28">
        <v>1546.7</v>
      </c>
      <c r="E97" s="28"/>
      <c r="F97" s="21">
        <f t="shared" ref="F97:F99" si="39">SUM(G97:I97)</f>
        <v>1546.7</v>
      </c>
      <c r="G97" s="29"/>
      <c r="H97" s="29">
        <v>1546.7</v>
      </c>
      <c r="I97" s="29"/>
      <c r="J97" s="22"/>
      <c r="K97" s="23"/>
      <c r="L97" s="23"/>
      <c r="M97" s="23"/>
      <c r="N97" s="22">
        <f>F97/B97*100</f>
        <v>100</v>
      </c>
      <c r="O97" s="23"/>
      <c r="P97" s="23">
        <f>H97/D97*100</f>
        <v>100</v>
      </c>
      <c r="Q97" s="23"/>
    </row>
    <row r="98" spans="1:17">
      <c r="A98" s="33" t="s">
        <v>57</v>
      </c>
      <c r="B98" s="19">
        <f>SUM(C98:E98)</f>
        <v>1300</v>
      </c>
      <c r="C98" s="28"/>
      <c r="D98" s="28"/>
      <c r="E98" s="28">
        <v>1300</v>
      </c>
      <c r="F98" s="21">
        <f t="shared" si="39"/>
        <v>1300</v>
      </c>
      <c r="G98" s="29"/>
      <c r="H98" s="29"/>
      <c r="I98" s="29">
        <v>1300</v>
      </c>
      <c r="J98" s="22"/>
      <c r="K98" s="23"/>
      <c r="L98" s="23"/>
      <c r="M98" s="23"/>
      <c r="N98" s="22">
        <f t="shared" ref="N98:N100" si="40">F98/B98*100</f>
        <v>100</v>
      </c>
      <c r="O98" s="23"/>
      <c r="P98" s="23"/>
      <c r="Q98" s="23">
        <f>I98/E98*100</f>
        <v>100</v>
      </c>
    </row>
    <row r="99" spans="1:17">
      <c r="A99" s="33" t="s">
        <v>60</v>
      </c>
      <c r="B99" s="19">
        <f t="shared" ref="B99:B100" si="41">SUM(C99:E99)</f>
        <v>1770.8</v>
      </c>
      <c r="C99" s="28"/>
      <c r="D99" s="28">
        <v>1770.8</v>
      </c>
      <c r="E99" s="28"/>
      <c r="F99" s="21">
        <f t="shared" si="39"/>
        <v>1770.8</v>
      </c>
      <c r="G99" s="29"/>
      <c r="H99" s="29">
        <v>1770.8</v>
      </c>
      <c r="I99" s="29"/>
      <c r="J99" s="22"/>
      <c r="K99" s="23"/>
      <c r="L99" s="23"/>
      <c r="M99" s="23"/>
      <c r="N99" s="22">
        <f t="shared" si="40"/>
        <v>100</v>
      </c>
      <c r="O99" s="23"/>
      <c r="P99" s="23">
        <f>H99/D99*100</f>
        <v>100</v>
      </c>
      <c r="Q99" s="23"/>
    </row>
    <row r="100" spans="1:17">
      <c r="A100" s="33" t="s">
        <v>61</v>
      </c>
      <c r="B100" s="19">
        <f t="shared" si="41"/>
        <v>1881.6</v>
      </c>
      <c r="C100" s="28"/>
      <c r="D100" s="28">
        <v>1881.6</v>
      </c>
      <c r="E100" s="28"/>
      <c r="F100" s="21">
        <f>SUM(G100:I100)</f>
        <v>1881.6</v>
      </c>
      <c r="G100" s="29"/>
      <c r="H100" s="29">
        <v>1881.6</v>
      </c>
      <c r="I100" s="29"/>
      <c r="J100" s="22"/>
      <c r="K100" s="23"/>
      <c r="L100" s="23"/>
      <c r="M100" s="23"/>
      <c r="N100" s="22">
        <f t="shared" si="40"/>
        <v>100</v>
      </c>
      <c r="O100" s="23"/>
      <c r="P100" s="23">
        <f>H100/D100*100</f>
        <v>100</v>
      </c>
      <c r="Q100" s="23"/>
    </row>
    <row r="101" spans="1:17">
      <c r="A101" s="33"/>
      <c r="B101" s="19"/>
      <c r="C101" s="28"/>
      <c r="D101" s="28"/>
      <c r="E101" s="28"/>
      <c r="F101" s="21"/>
      <c r="G101" s="29"/>
      <c r="H101" s="29"/>
      <c r="I101" s="29"/>
      <c r="J101" s="22"/>
      <c r="K101" s="23"/>
      <c r="L101" s="23"/>
      <c r="M101" s="23"/>
      <c r="N101" s="22"/>
      <c r="O101" s="23"/>
      <c r="P101" s="23"/>
      <c r="Q101" s="23"/>
    </row>
    <row r="102" spans="1:17">
      <c r="A102" s="18" t="s">
        <v>36</v>
      </c>
      <c r="B102" s="19">
        <f t="shared" ref="B102:B107" si="42">SUM(C102:E102)</f>
        <v>2504.1</v>
      </c>
      <c r="C102" s="31">
        <f>C103+C104</f>
        <v>219.20000000000002</v>
      </c>
      <c r="D102" s="31">
        <f t="shared" ref="D102:H102" si="43">D103+D104</f>
        <v>2284.9</v>
      </c>
      <c r="E102" s="31"/>
      <c r="F102" s="21">
        <f t="shared" ref="F102:F107" si="44">SUM(G102:I102)</f>
        <v>2503</v>
      </c>
      <c r="G102" s="32">
        <f t="shared" si="43"/>
        <v>218.1</v>
      </c>
      <c r="H102" s="32">
        <f t="shared" si="43"/>
        <v>2284.9</v>
      </c>
      <c r="I102" s="32"/>
      <c r="J102" s="22">
        <f>F102-B102</f>
        <v>-1.0999999999999091</v>
      </c>
      <c r="K102" s="23">
        <f>G102-C102</f>
        <v>-1.1000000000000227</v>
      </c>
      <c r="L102" s="23"/>
      <c r="M102" s="23"/>
      <c r="N102" s="26">
        <f>F102/B102*100</f>
        <v>99.956072041851357</v>
      </c>
      <c r="O102" s="23">
        <f>G102/C102*100</f>
        <v>99.498175182481745</v>
      </c>
      <c r="P102" s="23">
        <f>H102/D102*100</f>
        <v>100</v>
      </c>
      <c r="Q102" s="23"/>
    </row>
    <row r="103" spans="1:17">
      <c r="A103" s="18" t="s">
        <v>1</v>
      </c>
      <c r="B103" s="19">
        <f t="shared" si="42"/>
        <v>196.8</v>
      </c>
      <c r="C103" s="31">
        <f>C105</f>
        <v>196.8</v>
      </c>
      <c r="D103" s="31"/>
      <c r="E103" s="31"/>
      <c r="F103" s="21">
        <f t="shared" si="44"/>
        <v>196.78</v>
      </c>
      <c r="G103" s="32">
        <f t="shared" ref="G103" si="45">G105</f>
        <v>196.78</v>
      </c>
      <c r="H103" s="32"/>
      <c r="I103" s="32"/>
      <c r="J103" s="22"/>
      <c r="K103" s="23"/>
      <c r="L103" s="23"/>
      <c r="M103" s="23"/>
      <c r="N103" s="22">
        <f>F103/B103*100</f>
        <v>99.989837398373979</v>
      </c>
      <c r="O103" s="23">
        <f t="shared" ref="N103:O105" si="46">G103/C103*100</f>
        <v>99.989837398373979</v>
      </c>
      <c r="P103" s="23"/>
      <c r="Q103" s="23"/>
    </row>
    <row r="104" spans="1:17">
      <c r="A104" s="18" t="s">
        <v>0</v>
      </c>
      <c r="B104" s="19">
        <f t="shared" si="42"/>
        <v>2307.3000000000002</v>
      </c>
      <c r="C104" s="31">
        <f>C107</f>
        <v>22.4</v>
      </c>
      <c r="D104" s="31">
        <f>SUM(D106:D107)</f>
        <v>2284.9</v>
      </c>
      <c r="E104" s="31"/>
      <c r="F104" s="21">
        <f t="shared" si="44"/>
        <v>2306.2200000000003</v>
      </c>
      <c r="G104" s="32">
        <f>G107</f>
        <v>21.32</v>
      </c>
      <c r="H104" s="32">
        <f>SUM(H106:H107)</f>
        <v>2284.9</v>
      </c>
      <c r="I104" s="32"/>
      <c r="J104" s="22">
        <f t="shared" ref="J104:K104" si="47">F104-B104</f>
        <v>-1.0799999999999272</v>
      </c>
      <c r="K104" s="23">
        <f t="shared" si="47"/>
        <v>-1.0799999999999983</v>
      </c>
      <c r="L104" s="23"/>
      <c r="M104" s="23"/>
      <c r="N104" s="26">
        <f>F104/B104*100</f>
        <v>99.95319204264726</v>
      </c>
      <c r="O104" s="23">
        <f t="shared" si="46"/>
        <v>95.178571428571431</v>
      </c>
      <c r="P104" s="23">
        <f>H104/D104*100</f>
        <v>100</v>
      </c>
      <c r="Q104" s="23"/>
    </row>
    <row r="105" spans="1:17">
      <c r="A105" s="33" t="s">
        <v>21</v>
      </c>
      <c r="B105" s="19">
        <f t="shared" si="42"/>
        <v>196.8</v>
      </c>
      <c r="C105" s="28">
        <f>196.8</f>
        <v>196.8</v>
      </c>
      <c r="D105" s="28"/>
      <c r="E105" s="28"/>
      <c r="F105" s="21">
        <f t="shared" si="44"/>
        <v>196.78</v>
      </c>
      <c r="G105" s="29">
        <v>196.78</v>
      </c>
      <c r="H105" s="29"/>
      <c r="I105" s="29"/>
      <c r="J105" s="22"/>
      <c r="K105" s="23"/>
      <c r="L105" s="23"/>
      <c r="M105" s="23"/>
      <c r="N105" s="22">
        <f t="shared" si="46"/>
        <v>99.989837398373979</v>
      </c>
      <c r="O105" s="23">
        <f>G105/C105*100</f>
        <v>99.989837398373979</v>
      </c>
      <c r="P105" s="23"/>
      <c r="Q105" s="23"/>
    </row>
    <row r="106" spans="1:17">
      <c r="A106" s="33" t="s">
        <v>49</v>
      </c>
      <c r="B106" s="19">
        <f t="shared" si="42"/>
        <v>2284.9</v>
      </c>
      <c r="C106" s="28"/>
      <c r="D106" s="28">
        <v>2284.9</v>
      </c>
      <c r="E106" s="28"/>
      <c r="F106" s="21">
        <f t="shared" si="44"/>
        <v>2284.9</v>
      </c>
      <c r="G106" s="29"/>
      <c r="H106" s="29">
        <v>2284.9</v>
      </c>
      <c r="I106" s="29"/>
      <c r="J106" s="22"/>
      <c r="K106" s="23"/>
      <c r="L106" s="23"/>
      <c r="M106" s="23"/>
      <c r="N106" s="22">
        <f>F106/B106*100</f>
        <v>100</v>
      </c>
      <c r="O106" s="23"/>
      <c r="P106" s="23">
        <f>H106/D106*100</f>
        <v>100</v>
      </c>
      <c r="Q106" s="23"/>
    </row>
    <row r="107" spans="1:17">
      <c r="A107" s="33" t="s">
        <v>37</v>
      </c>
      <c r="B107" s="19">
        <f t="shared" si="42"/>
        <v>22.4</v>
      </c>
      <c r="C107" s="28">
        <f>22.4</f>
        <v>22.4</v>
      </c>
      <c r="D107" s="28"/>
      <c r="E107" s="28"/>
      <c r="F107" s="21">
        <f t="shared" si="44"/>
        <v>21.32</v>
      </c>
      <c r="G107" s="29">
        <v>21.32</v>
      </c>
      <c r="H107" s="29"/>
      <c r="I107" s="29"/>
      <c r="J107" s="22">
        <f>F107-B107</f>
        <v>-1.0799999999999983</v>
      </c>
      <c r="K107" s="23">
        <f>G107-C107</f>
        <v>-1.0799999999999983</v>
      </c>
      <c r="L107" s="23"/>
      <c r="M107" s="23"/>
      <c r="N107" s="22">
        <f>F107/B107*100</f>
        <v>95.178571428571431</v>
      </c>
      <c r="O107" s="23">
        <f>G107/C107*100</f>
        <v>95.178571428571431</v>
      </c>
      <c r="P107" s="23"/>
      <c r="Q107" s="23"/>
    </row>
    <row r="108" spans="1:17" ht="9.75" customHeight="1">
      <c r="A108" s="33"/>
      <c r="B108" s="19"/>
      <c r="C108" s="28"/>
      <c r="D108" s="28"/>
      <c r="E108" s="28"/>
      <c r="F108" s="21"/>
      <c r="G108" s="29"/>
      <c r="H108" s="29"/>
      <c r="I108" s="29"/>
      <c r="J108" s="22"/>
      <c r="K108" s="23"/>
      <c r="L108" s="23"/>
      <c r="M108" s="23"/>
      <c r="N108" s="22"/>
      <c r="O108" s="23"/>
      <c r="P108" s="23"/>
      <c r="Q108" s="23"/>
    </row>
    <row r="109" spans="1:17">
      <c r="A109" s="18" t="s">
        <v>38</v>
      </c>
      <c r="B109" s="19">
        <f>SUM(C109:E109)</f>
        <v>1622.9</v>
      </c>
      <c r="C109" s="31">
        <f>C110+C111</f>
        <v>302.39999999999998</v>
      </c>
      <c r="D109" s="31">
        <f t="shared" ref="D109" si="48">D110+D111</f>
        <v>1320.5</v>
      </c>
      <c r="E109" s="31"/>
      <c r="F109" s="21">
        <f>SUM(G109:I109)</f>
        <v>1622.8969999999999</v>
      </c>
      <c r="G109" s="32">
        <f t="shared" ref="G109:H109" si="49">G110+G111</f>
        <v>302.39699999999999</v>
      </c>
      <c r="H109" s="32">
        <f t="shared" si="49"/>
        <v>1320.5</v>
      </c>
      <c r="I109" s="32"/>
      <c r="J109" s="22"/>
      <c r="K109" s="23"/>
      <c r="L109" s="23"/>
      <c r="M109" s="23"/>
      <c r="N109" s="22">
        <f t="shared" ref="N109:O113" si="50">F109/B109*100</f>
        <v>99.999815145726785</v>
      </c>
      <c r="O109" s="23">
        <f t="shared" si="50"/>
        <v>99.999007936507951</v>
      </c>
      <c r="P109" s="23">
        <f>H109/D109*100</f>
        <v>100</v>
      </c>
      <c r="Q109" s="23"/>
    </row>
    <row r="110" spans="1:17">
      <c r="A110" s="18" t="s">
        <v>1</v>
      </c>
      <c r="B110" s="19">
        <f>SUM(C110:E110)</f>
        <v>1320.5</v>
      </c>
      <c r="C110" s="31"/>
      <c r="D110" s="31">
        <f t="shared" ref="D110" si="51">D112</f>
        <v>1320.5</v>
      </c>
      <c r="E110" s="31"/>
      <c r="F110" s="21">
        <f>SUM(G110:I110)</f>
        <v>1320.5</v>
      </c>
      <c r="G110" s="32"/>
      <c r="H110" s="32">
        <f t="shared" ref="H110" si="52">H112</f>
        <v>1320.5</v>
      </c>
      <c r="I110" s="32"/>
      <c r="J110" s="22"/>
      <c r="K110" s="23"/>
      <c r="L110" s="23"/>
      <c r="M110" s="23"/>
      <c r="N110" s="22">
        <f>F110/B110*100</f>
        <v>100</v>
      </c>
      <c r="O110" s="23"/>
      <c r="P110" s="23">
        <f>H110/D110*100</f>
        <v>100</v>
      </c>
      <c r="Q110" s="23"/>
    </row>
    <row r="111" spans="1:17">
      <c r="A111" s="18" t="s">
        <v>0</v>
      </c>
      <c r="B111" s="19">
        <f>SUM(C111:E111)</f>
        <v>302.39999999999998</v>
      </c>
      <c r="C111" s="31">
        <f>C113</f>
        <v>302.39999999999998</v>
      </c>
      <c r="D111" s="31"/>
      <c r="E111" s="31"/>
      <c r="F111" s="21">
        <f>SUM(G111:I111)</f>
        <v>302.39699999999999</v>
      </c>
      <c r="G111" s="32">
        <f>G113</f>
        <v>302.39699999999999</v>
      </c>
      <c r="H111" s="32"/>
      <c r="I111" s="32"/>
      <c r="J111" s="22"/>
      <c r="K111" s="23"/>
      <c r="L111" s="23"/>
      <c r="M111" s="23"/>
      <c r="N111" s="22">
        <f t="shared" si="50"/>
        <v>99.999007936507951</v>
      </c>
      <c r="O111" s="23">
        <f t="shared" si="50"/>
        <v>99.999007936507951</v>
      </c>
      <c r="P111" s="23"/>
      <c r="Q111" s="23"/>
    </row>
    <row r="112" spans="1:17">
      <c r="A112" s="33" t="s">
        <v>21</v>
      </c>
      <c r="B112" s="19">
        <f>SUM(C112:E112)</f>
        <v>1320.5</v>
      </c>
      <c r="C112" s="28"/>
      <c r="D112" s="28">
        <v>1320.5</v>
      </c>
      <c r="E112" s="28"/>
      <c r="F112" s="21">
        <f>SUM(G112:I112)</f>
        <v>1320.5</v>
      </c>
      <c r="G112" s="29"/>
      <c r="H112" s="29">
        <v>1320.5</v>
      </c>
      <c r="I112" s="29"/>
      <c r="J112" s="22"/>
      <c r="K112" s="23"/>
      <c r="L112" s="23"/>
      <c r="M112" s="23"/>
      <c r="N112" s="22">
        <f>F112/B112*100</f>
        <v>100</v>
      </c>
      <c r="O112" s="23"/>
      <c r="P112" s="23">
        <f t="shared" ref="P112" si="53">H112/D112*100</f>
        <v>100</v>
      </c>
      <c r="Q112" s="23"/>
    </row>
    <row r="113" spans="1:17">
      <c r="A113" s="33" t="s">
        <v>46</v>
      </c>
      <c r="B113" s="19">
        <f>SUM(C113:E113)</f>
        <v>302.39999999999998</v>
      </c>
      <c r="C113" s="28">
        <f>141.3+161.1</f>
        <v>302.39999999999998</v>
      </c>
      <c r="D113" s="28"/>
      <c r="E113" s="28"/>
      <c r="F113" s="21">
        <f>SUM(G113:I113)</f>
        <v>302.39699999999999</v>
      </c>
      <c r="G113" s="29">
        <v>302.39699999999999</v>
      </c>
      <c r="H113" s="29"/>
      <c r="I113" s="29"/>
      <c r="J113" s="22"/>
      <c r="K113" s="23"/>
      <c r="L113" s="23"/>
      <c r="M113" s="23"/>
      <c r="N113" s="22">
        <f t="shared" si="50"/>
        <v>99.999007936507951</v>
      </c>
      <c r="O113" s="23">
        <f t="shared" si="50"/>
        <v>99.999007936507951</v>
      </c>
      <c r="P113" s="23"/>
      <c r="Q113" s="23"/>
    </row>
    <row r="114" spans="1:17" ht="10.5" customHeight="1">
      <c r="A114" s="33"/>
      <c r="B114" s="19"/>
      <c r="C114" s="28"/>
      <c r="D114" s="28"/>
      <c r="E114" s="28"/>
      <c r="F114" s="21"/>
      <c r="G114" s="29"/>
      <c r="H114" s="29"/>
      <c r="I114" s="29"/>
      <c r="J114" s="22"/>
      <c r="K114" s="23"/>
      <c r="L114" s="23"/>
      <c r="M114" s="23"/>
      <c r="N114" s="22"/>
      <c r="O114" s="23"/>
      <c r="P114" s="23"/>
      <c r="Q114" s="23"/>
    </row>
    <row r="115" spans="1:17">
      <c r="A115" s="18" t="s">
        <v>39</v>
      </c>
      <c r="B115" s="19">
        <f>SUM(C115:E115)</f>
        <v>9191.2000000000007</v>
      </c>
      <c r="C115" s="31">
        <f>C116+C117</f>
        <v>73.8</v>
      </c>
      <c r="D115" s="31">
        <f t="shared" ref="D115" si="54">D116+D117</f>
        <v>9117.4000000000015</v>
      </c>
      <c r="E115" s="31"/>
      <c r="F115" s="21">
        <f>SUM(G115:I115)</f>
        <v>9191.1990000000023</v>
      </c>
      <c r="G115" s="32">
        <f t="shared" ref="G115:H115" si="55">G116+G117</f>
        <v>73.799000000000007</v>
      </c>
      <c r="H115" s="32">
        <f t="shared" si="55"/>
        <v>9117.4000000000015</v>
      </c>
      <c r="I115" s="32"/>
      <c r="J115" s="22"/>
      <c r="K115" s="23"/>
      <c r="L115" s="23"/>
      <c r="M115" s="23"/>
      <c r="N115" s="22">
        <f>F115/B115*100</f>
        <v>99.999989120027863</v>
      </c>
      <c r="O115" s="23">
        <f>G115/C115*100</f>
        <v>99.998644986449875</v>
      </c>
      <c r="P115" s="23">
        <f>H115/D115*100</f>
        <v>100</v>
      </c>
      <c r="Q115" s="23"/>
    </row>
    <row r="116" spans="1:17">
      <c r="A116" s="18" t="s">
        <v>1</v>
      </c>
      <c r="B116" s="19">
        <f>SUM(C116:E116)</f>
        <v>73.8</v>
      </c>
      <c r="C116" s="31">
        <f>C118</f>
        <v>73.8</v>
      </c>
      <c r="D116" s="31"/>
      <c r="E116" s="31"/>
      <c r="F116" s="21">
        <f>SUM(G116:I116)</f>
        <v>73.799000000000007</v>
      </c>
      <c r="G116" s="32">
        <f t="shared" ref="G116" si="56">G118</f>
        <v>73.799000000000007</v>
      </c>
      <c r="H116" s="32"/>
      <c r="I116" s="32"/>
      <c r="J116" s="22"/>
      <c r="K116" s="23"/>
      <c r="L116" s="23"/>
      <c r="M116" s="23"/>
      <c r="N116" s="22">
        <f>F116/B116*100</f>
        <v>99.998644986449875</v>
      </c>
      <c r="O116" s="23">
        <f>G116/C116*100</f>
        <v>99.998644986449875</v>
      </c>
      <c r="P116" s="23"/>
      <c r="Q116" s="23"/>
    </row>
    <row r="117" spans="1:17">
      <c r="A117" s="18" t="s">
        <v>0</v>
      </c>
      <c r="B117" s="19">
        <f>SUM(B119:B127)</f>
        <v>9117.4000000000015</v>
      </c>
      <c r="C117" s="19"/>
      <c r="D117" s="19">
        <f t="shared" ref="D117" si="57">SUM(D119:D127)</f>
        <v>9117.4000000000015</v>
      </c>
      <c r="E117" s="19"/>
      <c r="F117" s="21">
        <f>SUM(F119:F127)</f>
        <v>9117.4000000000015</v>
      </c>
      <c r="G117" s="29"/>
      <c r="H117" s="29">
        <f>SUM(H119:H127)</f>
        <v>9117.4000000000015</v>
      </c>
      <c r="I117" s="29"/>
      <c r="J117" s="22"/>
      <c r="K117" s="23"/>
      <c r="L117" s="23"/>
      <c r="M117" s="23"/>
      <c r="N117" s="22">
        <f>F117/B117*100</f>
        <v>100</v>
      </c>
      <c r="O117" s="23"/>
      <c r="P117" s="23">
        <f>H117/D117*100</f>
        <v>100</v>
      </c>
      <c r="Q117" s="23"/>
    </row>
    <row r="118" spans="1:17">
      <c r="A118" s="33" t="s">
        <v>21</v>
      </c>
      <c r="B118" s="19">
        <f>SUM(C118:E118)</f>
        <v>73.8</v>
      </c>
      <c r="C118" s="28">
        <f>73.8</f>
        <v>73.8</v>
      </c>
      <c r="D118" s="28"/>
      <c r="E118" s="28"/>
      <c r="F118" s="21">
        <f>SUM(G118:I118)</f>
        <v>73.799000000000007</v>
      </c>
      <c r="G118" s="29">
        <v>73.799000000000007</v>
      </c>
      <c r="H118" s="29"/>
      <c r="I118" s="29"/>
      <c r="J118" s="22"/>
      <c r="K118" s="23"/>
      <c r="L118" s="23"/>
      <c r="M118" s="23"/>
      <c r="N118" s="22">
        <f>F118/B118*100</f>
        <v>99.998644986449875</v>
      </c>
      <c r="O118" s="23">
        <f>G118/C118*100</f>
        <v>99.998644986449875</v>
      </c>
      <c r="P118" s="23"/>
      <c r="Q118" s="23"/>
    </row>
    <row r="119" spans="1:17">
      <c r="A119" s="33" t="s">
        <v>62</v>
      </c>
      <c r="B119" s="19">
        <f t="shared" ref="B119:B127" si="58">SUM(C119:E119)</f>
        <v>6366.8</v>
      </c>
      <c r="C119" s="28"/>
      <c r="D119" s="28">
        <v>6366.8</v>
      </c>
      <c r="E119" s="28"/>
      <c r="F119" s="21">
        <f t="shared" ref="F119:F127" si="59">SUM(G119:I119)</f>
        <v>6366.8</v>
      </c>
      <c r="G119" s="29"/>
      <c r="H119" s="29">
        <v>6366.8</v>
      </c>
      <c r="I119" s="29"/>
      <c r="J119" s="22"/>
      <c r="K119" s="23"/>
      <c r="L119" s="23"/>
      <c r="M119" s="23"/>
      <c r="N119" s="22">
        <f t="shared" ref="N119:N127" si="60">F119/B119*100</f>
        <v>100</v>
      </c>
      <c r="O119" s="23"/>
      <c r="P119" s="23">
        <f>H119/D119*100</f>
        <v>100</v>
      </c>
      <c r="Q119" s="23"/>
    </row>
    <row r="120" spans="1:17">
      <c r="A120" s="33" t="s">
        <v>63</v>
      </c>
      <c r="B120" s="19">
        <f t="shared" si="58"/>
        <v>368.8</v>
      </c>
      <c r="C120" s="28"/>
      <c r="D120" s="28">
        <v>368.8</v>
      </c>
      <c r="E120" s="28"/>
      <c r="F120" s="21">
        <f t="shared" si="59"/>
        <v>368.8</v>
      </c>
      <c r="G120" s="29"/>
      <c r="H120" s="29">
        <v>368.8</v>
      </c>
      <c r="I120" s="29"/>
      <c r="J120" s="22"/>
      <c r="K120" s="23"/>
      <c r="L120" s="23"/>
      <c r="M120" s="23"/>
      <c r="N120" s="22">
        <f t="shared" si="60"/>
        <v>100</v>
      </c>
      <c r="O120" s="23"/>
      <c r="P120" s="23">
        <f t="shared" ref="P120:P127" si="61">H120/D120*100</f>
        <v>100</v>
      </c>
      <c r="Q120" s="23"/>
    </row>
    <row r="121" spans="1:17">
      <c r="A121" s="33" t="s">
        <v>64</v>
      </c>
      <c r="B121" s="19">
        <f t="shared" si="58"/>
        <v>174.4</v>
      </c>
      <c r="C121" s="28"/>
      <c r="D121" s="28">
        <v>174.4</v>
      </c>
      <c r="E121" s="28"/>
      <c r="F121" s="21">
        <f t="shared" si="59"/>
        <v>174.4</v>
      </c>
      <c r="G121" s="29"/>
      <c r="H121" s="29">
        <v>174.4</v>
      </c>
      <c r="I121" s="29"/>
      <c r="J121" s="22"/>
      <c r="K121" s="23"/>
      <c r="L121" s="23"/>
      <c r="M121" s="23"/>
      <c r="N121" s="22">
        <f t="shared" si="60"/>
        <v>100</v>
      </c>
      <c r="O121" s="23"/>
      <c r="P121" s="23">
        <f t="shared" si="61"/>
        <v>100</v>
      </c>
      <c r="Q121" s="23"/>
    </row>
    <row r="122" spans="1:17">
      <c r="A122" s="33" t="s">
        <v>65</v>
      </c>
      <c r="B122" s="19">
        <f t="shared" si="58"/>
        <v>883.3</v>
      </c>
      <c r="C122" s="28"/>
      <c r="D122" s="28">
        <v>883.3</v>
      </c>
      <c r="E122" s="28"/>
      <c r="F122" s="21">
        <f t="shared" si="59"/>
        <v>883.3</v>
      </c>
      <c r="G122" s="29"/>
      <c r="H122" s="29">
        <v>883.3</v>
      </c>
      <c r="I122" s="29"/>
      <c r="J122" s="22"/>
      <c r="K122" s="23"/>
      <c r="L122" s="23"/>
      <c r="M122" s="23"/>
      <c r="N122" s="22">
        <f t="shared" si="60"/>
        <v>100</v>
      </c>
      <c r="O122" s="23"/>
      <c r="P122" s="23">
        <f t="shared" si="61"/>
        <v>100</v>
      </c>
      <c r="Q122" s="23"/>
    </row>
    <row r="123" spans="1:17">
      <c r="A123" s="33" t="s">
        <v>66</v>
      </c>
      <c r="B123" s="19">
        <f t="shared" si="58"/>
        <v>142.80000000000001</v>
      </c>
      <c r="C123" s="28"/>
      <c r="D123" s="28">
        <v>142.80000000000001</v>
      </c>
      <c r="E123" s="28"/>
      <c r="F123" s="21">
        <f t="shared" si="59"/>
        <v>142.80000000000001</v>
      </c>
      <c r="G123" s="29"/>
      <c r="H123" s="29">
        <v>142.80000000000001</v>
      </c>
      <c r="I123" s="29"/>
      <c r="J123" s="22"/>
      <c r="K123" s="23"/>
      <c r="L123" s="23"/>
      <c r="M123" s="23"/>
      <c r="N123" s="22">
        <f t="shared" si="60"/>
        <v>100</v>
      </c>
      <c r="O123" s="23"/>
      <c r="P123" s="23">
        <f t="shared" si="61"/>
        <v>100</v>
      </c>
      <c r="Q123" s="23"/>
    </row>
    <row r="124" spans="1:17">
      <c r="A124" s="33" t="s">
        <v>67</v>
      </c>
      <c r="B124" s="19">
        <f t="shared" si="58"/>
        <v>352.2</v>
      </c>
      <c r="C124" s="28"/>
      <c r="D124" s="28">
        <v>352.2</v>
      </c>
      <c r="E124" s="28"/>
      <c r="F124" s="21">
        <f t="shared" si="59"/>
        <v>352.2</v>
      </c>
      <c r="G124" s="29"/>
      <c r="H124" s="29">
        <v>352.2</v>
      </c>
      <c r="I124" s="29"/>
      <c r="J124" s="22"/>
      <c r="K124" s="23"/>
      <c r="L124" s="23"/>
      <c r="M124" s="23"/>
      <c r="N124" s="22">
        <f t="shared" si="60"/>
        <v>100</v>
      </c>
      <c r="O124" s="23"/>
      <c r="P124" s="23">
        <f t="shared" si="61"/>
        <v>100</v>
      </c>
      <c r="Q124" s="23"/>
    </row>
    <row r="125" spans="1:17">
      <c r="A125" s="33" t="s">
        <v>68</v>
      </c>
      <c r="B125" s="19">
        <f t="shared" si="58"/>
        <v>303</v>
      </c>
      <c r="C125" s="28"/>
      <c r="D125" s="28">
        <v>303</v>
      </c>
      <c r="E125" s="28"/>
      <c r="F125" s="21">
        <f t="shared" si="59"/>
        <v>303</v>
      </c>
      <c r="G125" s="29"/>
      <c r="H125" s="29">
        <v>303</v>
      </c>
      <c r="I125" s="29"/>
      <c r="J125" s="22"/>
      <c r="K125" s="23"/>
      <c r="L125" s="23"/>
      <c r="M125" s="23"/>
      <c r="N125" s="22">
        <f t="shared" si="60"/>
        <v>100</v>
      </c>
      <c r="O125" s="23"/>
      <c r="P125" s="23">
        <f t="shared" si="61"/>
        <v>100</v>
      </c>
      <c r="Q125" s="23"/>
    </row>
    <row r="126" spans="1:17">
      <c r="A126" s="33" t="s">
        <v>69</v>
      </c>
      <c r="B126" s="19">
        <f t="shared" si="58"/>
        <v>387.2</v>
      </c>
      <c r="C126" s="28"/>
      <c r="D126" s="28">
        <v>387.2</v>
      </c>
      <c r="E126" s="28"/>
      <c r="F126" s="21">
        <f t="shared" si="59"/>
        <v>387.2</v>
      </c>
      <c r="G126" s="29"/>
      <c r="H126" s="29">
        <v>387.2</v>
      </c>
      <c r="I126" s="29"/>
      <c r="J126" s="22"/>
      <c r="K126" s="23"/>
      <c r="L126" s="23"/>
      <c r="M126" s="23"/>
      <c r="N126" s="22">
        <f>F126/B126*100</f>
        <v>100</v>
      </c>
      <c r="O126" s="23"/>
      <c r="P126" s="23">
        <f t="shared" si="61"/>
        <v>100</v>
      </c>
      <c r="Q126" s="23"/>
    </row>
    <row r="127" spans="1:17">
      <c r="A127" s="33" t="s">
        <v>70</v>
      </c>
      <c r="B127" s="19">
        <f t="shared" si="58"/>
        <v>138.9</v>
      </c>
      <c r="C127" s="28"/>
      <c r="D127" s="28">
        <v>138.9</v>
      </c>
      <c r="E127" s="28"/>
      <c r="F127" s="21">
        <f t="shared" si="59"/>
        <v>138.9</v>
      </c>
      <c r="G127" s="29"/>
      <c r="H127" s="29">
        <v>138.9</v>
      </c>
      <c r="I127" s="29"/>
      <c r="J127" s="22"/>
      <c r="K127" s="23"/>
      <c r="L127" s="23"/>
      <c r="M127" s="23"/>
      <c r="N127" s="22">
        <f t="shared" si="60"/>
        <v>100</v>
      </c>
      <c r="O127" s="23"/>
      <c r="P127" s="23">
        <f t="shared" si="61"/>
        <v>100</v>
      </c>
      <c r="Q127" s="23"/>
    </row>
    <row r="128" spans="1:17" ht="11.25" customHeight="1">
      <c r="A128" s="33"/>
      <c r="B128" s="19"/>
      <c r="C128" s="28"/>
      <c r="D128" s="28"/>
      <c r="E128" s="28"/>
      <c r="F128" s="21"/>
      <c r="G128" s="29"/>
      <c r="H128" s="29"/>
      <c r="I128" s="29"/>
      <c r="J128" s="22"/>
      <c r="K128" s="23"/>
      <c r="L128" s="23"/>
      <c r="M128" s="23"/>
      <c r="N128" s="22"/>
      <c r="O128" s="23"/>
      <c r="P128" s="23"/>
      <c r="Q128" s="23"/>
    </row>
    <row r="129" spans="1:17">
      <c r="A129" s="18" t="s">
        <v>40</v>
      </c>
      <c r="B129" s="19">
        <f>SUM(C129:E129)</f>
        <v>935</v>
      </c>
      <c r="C129" s="31">
        <f>C130+C131</f>
        <v>117</v>
      </c>
      <c r="D129" s="31">
        <f t="shared" ref="D129" si="62">D130+D131</f>
        <v>818</v>
      </c>
      <c r="E129" s="31"/>
      <c r="F129" s="21">
        <f>SUM(G129:I129)</f>
        <v>934.94799999999998</v>
      </c>
      <c r="G129" s="32">
        <f t="shared" ref="G129" si="63">G130+G131</f>
        <v>116.94799999999999</v>
      </c>
      <c r="H129" s="32">
        <f>H130+H131</f>
        <v>818</v>
      </c>
      <c r="I129" s="32"/>
      <c r="J129" s="22">
        <f>F129-B129</f>
        <v>-5.2000000000020918E-2</v>
      </c>
      <c r="K129" s="23">
        <f>G129-C129</f>
        <v>-5.2000000000006708E-2</v>
      </c>
      <c r="L129" s="23"/>
      <c r="M129" s="23"/>
      <c r="N129" s="26">
        <f>F129/B129*100</f>
        <v>99.994438502673802</v>
      </c>
      <c r="O129" s="25">
        <f>G129/C129*100</f>
        <v>99.955555555555549</v>
      </c>
      <c r="P129" s="23">
        <f>H129/D129*100</f>
        <v>100</v>
      </c>
      <c r="Q129" s="23"/>
    </row>
    <row r="130" spans="1:17">
      <c r="A130" s="18" t="s">
        <v>1</v>
      </c>
      <c r="B130" s="19">
        <f>SUM(C130:E130)</f>
        <v>117</v>
      </c>
      <c r="C130" s="31">
        <f>C132</f>
        <v>117</v>
      </c>
      <c r="D130" s="31"/>
      <c r="E130" s="31"/>
      <c r="F130" s="21">
        <f>SUM(G130:I130)</f>
        <v>116.94799999999999</v>
      </c>
      <c r="G130" s="32">
        <f t="shared" ref="G130" si="64">G132</f>
        <v>116.94799999999999</v>
      </c>
      <c r="H130" s="32"/>
      <c r="I130" s="32"/>
      <c r="J130" s="22">
        <f>F130-B130</f>
        <v>-5.2000000000006708E-2</v>
      </c>
      <c r="K130" s="23">
        <f>G130-C130</f>
        <v>-5.2000000000006708E-2</v>
      </c>
      <c r="L130" s="23"/>
      <c r="M130" s="23"/>
      <c r="N130" s="26">
        <f>F130/B130*100</f>
        <v>99.955555555555549</v>
      </c>
      <c r="O130" s="25">
        <f>G130/C130*100</f>
        <v>99.955555555555549</v>
      </c>
      <c r="P130" s="23"/>
      <c r="Q130" s="23"/>
    </row>
    <row r="131" spans="1:17">
      <c r="A131" s="18" t="s">
        <v>0</v>
      </c>
      <c r="B131" s="19">
        <f>B133</f>
        <v>818</v>
      </c>
      <c r="C131" s="19"/>
      <c r="D131" s="31">
        <f>D133</f>
        <v>818</v>
      </c>
      <c r="E131" s="19"/>
      <c r="F131" s="21">
        <f>F133</f>
        <v>818</v>
      </c>
      <c r="G131" s="29"/>
      <c r="H131" s="29">
        <f>H133</f>
        <v>818</v>
      </c>
      <c r="I131" s="29"/>
      <c r="J131" s="22"/>
      <c r="K131" s="23"/>
      <c r="L131" s="23"/>
      <c r="M131" s="23"/>
      <c r="N131" s="22">
        <f t="shared" ref="N131:N133" si="65">F131/B131*100</f>
        <v>100</v>
      </c>
      <c r="O131" s="23"/>
      <c r="P131" s="23">
        <f t="shared" ref="P131:P133" si="66">H131/D131*100</f>
        <v>100</v>
      </c>
      <c r="Q131" s="23"/>
    </row>
    <row r="132" spans="1:17">
      <c r="A132" s="33" t="s">
        <v>21</v>
      </c>
      <c r="B132" s="19">
        <f>SUM(C132:E132)</f>
        <v>117</v>
      </c>
      <c r="C132" s="28">
        <f>117</f>
        <v>117</v>
      </c>
      <c r="D132" s="28"/>
      <c r="E132" s="28"/>
      <c r="F132" s="21">
        <f>SUM(G132:I132)</f>
        <v>116.94799999999999</v>
      </c>
      <c r="G132" s="29">
        <v>116.94799999999999</v>
      </c>
      <c r="H132" s="29"/>
      <c r="I132" s="29"/>
      <c r="J132" s="22">
        <f>F132-B132</f>
        <v>-5.2000000000006708E-2</v>
      </c>
      <c r="K132" s="23">
        <f>G132-C132</f>
        <v>-5.2000000000006708E-2</v>
      </c>
      <c r="L132" s="23"/>
      <c r="M132" s="23"/>
      <c r="N132" s="26">
        <f>F132/B132*100</f>
        <v>99.955555555555549</v>
      </c>
      <c r="O132" s="25">
        <f t="shared" ref="O132" si="67">G132/C132*100</f>
        <v>99.955555555555549</v>
      </c>
      <c r="P132" s="23"/>
      <c r="Q132" s="23"/>
    </row>
    <row r="133" spans="1:17">
      <c r="A133" s="33" t="s">
        <v>40</v>
      </c>
      <c r="B133" s="19">
        <f>SUM(C133:E133)</f>
        <v>818</v>
      </c>
      <c r="C133" s="28"/>
      <c r="D133" s="28">
        <v>818</v>
      </c>
      <c r="E133" s="28"/>
      <c r="F133" s="21">
        <f>SUM(G133:I133)</f>
        <v>818</v>
      </c>
      <c r="G133" s="29"/>
      <c r="H133" s="29">
        <v>818</v>
      </c>
      <c r="I133" s="29"/>
      <c r="J133" s="22"/>
      <c r="K133" s="23"/>
      <c r="L133" s="23"/>
      <c r="M133" s="23"/>
      <c r="N133" s="22">
        <f t="shared" si="65"/>
        <v>100</v>
      </c>
      <c r="O133" s="23"/>
      <c r="P133" s="23">
        <f t="shared" si="66"/>
        <v>100</v>
      </c>
      <c r="Q133" s="23"/>
    </row>
    <row r="134" spans="1:17">
      <c r="A134" s="33"/>
      <c r="B134" s="19"/>
      <c r="C134" s="28"/>
      <c r="D134" s="28"/>
      <c r="E134" s="28"/>
      <c r="F134" s="21"/>
      <c r="G134" s="29"/>
      <c r="H134" s="29"/>
      <c r="I134" s="29"/>
      <c r="J134" s="22"/>
      <c r="K134" s="23"/>
      <c r="L134" s="23"/>
      <c r="M134" s="23"/>
      <c r="N134" s="22"/>
      <c r="O134" s="23"/>
      <c r="P134" s="23"/>
      <c r="Q134" s="23"/>
    </row>
    <row r="135" spans="1:17">
      <c r="A135" s="18" t="s">
        <v>41</v>
      </c>
      <c r="B135" s="19">
        <f>SUM(C135:E135)</f>
        <v>361.2</v>
      </c>
      <c r="C135" s="31">
        <f>53.7+74.2+120+113.3</f>
        <v>361.2</v>
      </c>
      <c r="D135" s="31"/>
      <c r="E135" s="31"/>
      <c r="F135" s="21">
        <f>SUM(G135:I135)</f>
        <v>336.37</v>
      </c>
      <c r="G135" s="32">
        <v>336.37</v>
      </c>
      <c r="H135" s="32"/>
      <c r="I135" s="32"/>
      <c r="J135" s="22">
        <f t="shared" ref="J135:K136" si="68">F135-B135</f>
        <v>-24.829999999999984</v>
      </c>
      <c r="K135" s="23">
        <f t="shared" si="68"/>
        <v>-24.829999999999984</v>
      </c>
      <c r="L135" s="23"/>
      <c r="M135" s="23"/>
      <c r="N135" s="22">
        <f>F135/B135*100</f>
        <v>93.125692137320044</v>
      </c>
      <c r="O135" s="23">
        <f>G135/C135*100</f>
        <v>93.125692137320044</v>
      </c>
      <c r="P135" s="23"/>
      <c r="Q135" s="23"/>
    </row>
    <row r="136" spans="1:17">
      <c r="A136" s="33" t="s">
        <v>47</v>
      </c>
      <c r="B136" s="19">
        <f>SUM(C136:E136)</f>
        <v>88.3</v>
      </c>
      <c r="C136" s="27">
        <f>40.8+47.5</f>
        <v>88.3</v>
      </c>
      <c r="D136" s="34"/>
      <c r="E136" s="34"/>
      <c r="F136" s="21">
        <f>SUM(G136:I136)</f>
        <v>88.234999999999999</v>
      </c>
      <c r="G136" s="35">
        <v>88.234999999999999</v>
      </c>
      <c r="H136" s="36"/>
      <c r="I136" s="36"/>
      <c r="J136" s="22">
        <f t="shared" si="68"/>
        <v>-6.4999999999997726E-2</v>
      </c>
      <c r="K136" s="23">
        <f t="shared" si="68"/>
        <v>-6.4999999999997726E-2</v>
      </c>
      <c r="L136" s="23"/>
      <c r="M136" s="34"/>
      <c r="N136" s="22">
        <f>F136/B136*100</f>
        <v>99.926387315968284</v>
      </c>
      <c r="O136" s="23">
        <f>G136/C136*100</f>
        <v>99.926387315968284</v>
      </c>
      <c r="P136" s="34"/>
      <c r="Q136" s="34"/>
    </row>
    <row r="137" spans="1:17">
      <c r="A137" s="8"/>
      <c r="B137" s="7"/>
      <c r="C137" s="9"/>
      <c r="F137" s="10"/>
    </row>
    <row r="138" spans="1:17" ht="10.5" customHeight="1">
      <c r="A138" s="8"/>
      <c r="B138" s="7"/>
      <c r="C138" s="9"/>
      <c r="F138" s="10"/>
    </row>
    <row r="139" spans="1:17" ht="19.5" customHeight="1">
      <c r="C139" s="11"/>
      <c r="D139" s="37" t="s">
        <v>89</v>
      </c>
      <c r="E139" s="38"/>
      <c r="F139" s="39"/>
      <c r="G139" s="39"/>
      <c r="H139" s="39"/>
      <c r="I139" s="39"/>
      <c r="J139" s="39"/>
      <c r="K139" s="40" t="s">
        <v>86</v>
      </c>
      <c r="L139" s="38"/>
    </row>
    <row r="140" spans="1:17" ht="19.5" customHeight="1">
      <c r="B140" s="13"/>
      <c r="C140" s="11"/>
      <c r="D140" s="40"/>
      <c r="E140" s="40"/>
      <c r="F140" s="39"/>
      <c r="G140" s="40"/>
      <c r="H140" s="39"/>
      <c r="I140" s="39"/>
      <c r="J140" s="39"/>
      <c r="K140" s="38"/>
      <c r="L140" s="38"/>
    </row>
    <row r="141" spans="1:17" ht="19.5" customHeight="1">
      <c r="C141" s="14"/>
      <c r="D141" s="41" t="s">
        <v>50</v>
      </c>
      <c r="E141" s="40"/>
      <c r="F141" s="39"/>
      <c r="G141" s="39"/>
      <c r="H141" s="39"/>
      <c r="I141" s="39"/>
      <c r="J141" s="39"/>
      <c r="K141" s="40" t="s">
        <v>42</v>
      </c>
      <c r="L141" s="38"/>
    </row>
    <row r="142" spans="1:17" ht="19.5" customHeight="1">
      <c r="D142" s="38"/>
      <c r="E142" s="38"/>
      <c r="F142" s="39"/>
      <c r="G142" s="38"/>
      <c r="H142" s="39"/>
      <c r="I142" s="39"/>
      <c r="J142" s="39"/>
      <c r="K142" s="38"/>
      <c r="L142" s="38"/>
    </row>
    <row r="143" spans="1:17" ht="19.5" customHeight="1">
      <c r="D143" s="40" t="s">
        <v>91</v>
      </c>
      <c r="E143" s="40"/>
      <c r="F143" s="37"/>
      <c r="G143" s="40"/>
      <c r="H143" s="37"/>
      <c r="I143" s="37"/>
      <c r="J143" s="37"/>
      <c r="K143" s="40" t="s">
        <v>92</v>
      </c>
      <c r="L143" s="40"/>
    </row>
    <row r="144" spans="1:17" ht="19.5" customHeight="1">
      <c r="D144" s="38"/>
      <c r="E144" s="38"/>
      <c r="F144" s="39"/>
      <c r="G144" s="38"/>
      <c r="H144" s="39"/>
      <c r="I144" s="39"/>
      <c r="J144" s="39"/>
      <c r="K144" s="38"/>
      <c r="L144" s="38"/>
    </row>
    <row r="145" spans="2:12" ht="19.5" customHeight="1">
      <c r="C145" s="15"/>
      <c r="D145" s="42" t="s">
        <v>51</v>
      </c>
      <c r="E145" s="38"/>
      <c r="F145" s="39"/>
      <c r="G145" s="39"/>
      <c r="H145" s="39"/>
      <c r="I145" s="39"/>
      <c r="J145" s="39"/>
      <c r="K145" s="40" t="s">
        <v>43</v>
      </c>
      <c r="L145" s="38"/>
    </row>
    <row r="146" spans="2:12" ht="19.5" customHeight="1">
      <c r="D146" s="38"/>
      <c r="E146" s="38"/>
      <c r="F146" s="39"/>
      <c r="G146" s="38"/>
      <c r="H146" s="39"/>
      <c r="I146" s="39"/>
      <c r="J146" s="39"/>
      <c r="K146" s="38"/>
      <c r="L146" s="38"/>
    </row>
    <row r="147" spans="2:12" ht="19.5" customHeight="1">
      <c r="C147" s="14"/>
      <c r="D147" s="41" t="s">
        <v>52</v>
      </c>
      <c r="E147" s="38"/>
      <c r="F147" s="39"/>
      <c r="G147" s="39"/>
      <c r="H147" s="39"/>
      <c r="I147" s="39"/>
      <c r="J147" s="39"/>
      <c r="K147" s="40" t="s">
        <v>44</v>
      </c>
      <c r="L147" s="38"/>
    </row>
    <row r="148" spans="2:12" ht="19.5" customHeight="1">
      <c r="D148" s="38"/>
      <c r="E148" s="38"/>
      <c r="F148" s="39"/>
      <c r="G148" s="38"/>
      <c r="H148" s="39"/>
      <c r="I148" s="39"/>
      <c r="J148" s="39"/>
      <c r="K148" s="38"/>
      <c r="L148" s="38"/>
    </row>
    <row r="149" spans="2:12" ht="19.5" customHeight="1">
      <c r="C149" s="16"/>
      <c r="D149" s="37" t="s">
        <v>53</v>
      </c>
      <c r="E149" s="38"/>
      <c r="F149" s="39"/>
      <c r="G149" s="39"/>
      <c r="H149" s="39"/>
      <c r="I149" s="39"/>
      <c r="J149" s="39"/>
      <c r="K149" s="40" t="s">
        <v>54</v>
      </c>
      <c r="L149" s="38"/>
    </row>
    <row r="150" spans="2:12" ht="19.5" customHeight="1">
      <c r="B150" s="17"/>
      <c r="C150" s="16"/>
      <c r="D150" s="40"/>
      <c r="E150" s="38"/>
      <c r="F150" s="39"/>
      <c r="G150" s="40"/>
      <c r="H150" s="39"/>
      <c r="I150" s="39"/>
      <c r="J150" s="39"/>
      <c r="K150" s="38"/>
      <c r="L150" s="38"/>
    </row>
    <row r="151" spans="2:12" ht="19.5" customHeight="1">
      <c r="D151" s="41" t="s">
        <v>90</v>
      </c>
      <c r="E151" s="38"/>
      <c r="F151" s="41"/>
      <c r="G151" s="39"/>
      <c r="H151" s="39"/>
      <c r="I151" s="39"/>
      <c r="J151" s="39"/>
      <c r="K151" s="40" t="s">
        <v>45</v>
      </c>
      <c r="L151" s="38"/>
    </row>
  </sheetData>
  <mergeCells count="30">
    <mergeCell ref="F7:I8"/>
    <mergeCell ref="B7:E8"/>
    <mergeCell ref="M10:M11"/>
    <mergeCell ref="O9:Q9"/>
    <mergeCell ref="Q10:Q11"/>
    <mergeCell ref="P10:P11"/>
    <mergeCell ref="O10:O11"/>
    <mergeCell ref="N9:N11"/>
    <mergeCell ref="J9:J11"/>
    <mergeCell ref="H10:H11"/>
    <mergeCell ref="K10:K11"/>
    <mergeCell ref="G10:G11"/>
    <mergeCell ref="E10:E11"/>
    <mergeCell ref="I10:I11"/>
    <mergeCell ref="P1:Q1"/>
    <mergeCell ref="P2:Q2"/>
    <mergeCell ref="P3:Q3"/>
    <mergeCell ref="J7:Q7"/>
    <mergeCell ref="N8:Q8"/>
    <mergeCell ref="J8:M8"/>
    <mergeCell ref="A4:P5"/>
    <mergeCell ref="A7:A11"/>
    <mergeCell ref="D10:D11"/>
    <mergeCell ref="B9:B11"/>
    <mergeCell ref="C10:C11"/>
    <mergeCell ref="F9:F11"/>
    <mergeCell ref="C9:E9"/>
    <mergeCell ref="G9:I9"/>
    <mergeCell ref="K9:M9"/>
    <mergeCell ref="L10:L11"/>
  </mergeCells>
  <pageMargins left="0.39370078740157483" right="0" top="0" bottom="0" header="0.31496062992125984" footer="0.31496062992125984"/>
  <pageSetup paperSize="9" scale="63" fitToHeight="0" orientation="landscape" r:id="rId1"/>
  <rowBreaks count="2" manualBreakCount="2">
    <brk id="55" max="16" man="1"/>
    <brk id="10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 16</vt:lpstr>
      <vt:lpstr>'F 16'!Заголовки_для_печати</vt:lpstr>
      <vt:lpstr>'F 16'!Область_печати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Roset, Ana</dc:creator>
  <cp:lastModifiedBy>Belaia, Diana</cp:lastModifiedBy>
  <cp:lastPrinted>2025-04-14T12:55:38Z</cp:lastPrinted>
  <dcterms:created xsi:type="dcterms:W3CDTF">2023-03-22T09:44:39Z</dcterms:created>
  <dcterms:modified xsi:type="dcterms:W3CDTF">2025-04-14T13:21:36Z</dcterms:modified>
</cp:coreProperties>
</file>