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340" windowHeight="5565" firstSheet="2" activeTab="2"/>
  </bookViews>
  <sheets>
    <sheet name="podval" sheetId="27" state="hidden" r:id="rId1"/>
    <sheet name="main" sheetId="8" state="hidden" r:id="rId2"/>
    <sheet name="econom" sheetId="7" r:id="rId3"/>
    <sheet name="funcț" sheetId="13" r:id="rId4"/>
    <sheet name="cnas" sheetId="15" state="hidden" r:id="rId5"/>
    <sheet name="cnam" sheetId="17" state="hidden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econom!$A$1:$L$158</definedName>
    <definedName name="_xlnm.Print_Area" localSheetId="3">funcț!$A$1:$L$32</definedName>
    <definedName name="_xlnm.Print_Area" localSheetId="1">main!$A$1:$BH$204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AE168" i="8" l="1"/>
  <c r="AT87" i="8"/>
  <c r="AB66" i="8"/>
  <c r="X43" i="8"/>
  <c r="AA28" i="8"/>
  <c r="AE28" i="8"/>
  <c r="AK176" i="8"/>
  <c r="BF199" i="8"/>
  <c r="AZ194" i="8"/>
  <c r="AY174" i="8"/>
  <c r="AJ70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BD84" i="8"/>
  <c r="BG203" i="8"/>
  <c r="BG202" i="8"/>
  <c r="BJ136" i="8"/>
  <c r="BJ175" i="8"/>
  <c r="AX95" i="8"/>
  <c r="AP173" i="8"/>
  <c r="AE159" i="8"/>
  <c r="AE136" i="8"/>
  <c r="AH203" i="8"/>
  <c r="AH159" i="8"/>
  <c r="AH145" i="8"/>
  <c r="AF146" i="8"/>
  <c r="BA172" i="8"/>
  <c r="AF91" i="8"/>
  <c r="AB13" i="8"/>
  <c r="J172" i="8"/>
  <c r="G172" i="8"/>
  <c r="E172" i="8"/>
  <c r="I172" i="8"/>
  <c r="D172" i="8"/>
  <c r="C172" i="8"/>
  <c r="BJ172" i="8"/>
  <c r="BI172" i="8"/>
  <c r="BG172" i="8"/>
  <c r="BF172" i="8"/>
  <c r="BD172" i="8"/>
  <c r="AZ169" i="8"/>
  <c r="BC169" i="8"/>
  <c r="BE101" i="8"/>
  <c r="BH80" i="8"/>
  <c r="BJ80" i="8"/>
  <c r="AF80" i="8"/>
  <c r="Z198" i="8"/>
  <c r="AA198" i="8"/>
  <c r="BC80" i="8"/>
  <c r="BA13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5" i="13"/>
  <c r="C25" i="13"/>
  <c r="C31" i="13"/>
  <c r="J18" i="27"/>
  <c r="J17" i="27" s="1"/>
  <c r="J14" i="27" s="1"/>
  <c r="J6" i="27" s="1"/>
  <c r="J5" i="27" s="1"/>
  <c r="J4" i="27" s="1"/>
  <c r="J19" i="27"/>
  <c r="E18" i="27"/>
  <c r="E19" i="27"/>
  <c r="A4" i="7"/>
  <c r="J13" i="7"/>
  <c r="K13" i="7"/>
  <c r="L13" i="7"/>
  <c r="L17" i="7"/>
  <c r="L18" i="7"/>
  <c r="L19" i="7"/>
  <c r="J30" i="7"/>
  <c r="D45" i="7"/>
  <c r="J45" i="7"/>
  <c r="K76" i="7"/>
  <c r="L76" i="7"/>
  <c r="L132" i="7"/>
  <c r="L153" i="7"/>
  <c r="K157" i="7"/>
  <c r="L157" i="7"/>
  <c r="AP8" i="8"/>
  <c r="AX8" i="8"/>
  <c r="BJ8" i="8"/>
  <c r="BM10" i="8"/>
  <c r="BL10" i="8"/>
  <c r="W11" i="8"/>
  <c r="X11" i="8"/>
  <c r="Z11" i="8"/>
  <c r="AA11" i="8"/>
  <c r="AB11" i="8"/>
  <c r="AC11" i="8"/>
  <c r="AF11" i="8"/>
  <c r="T11" i="8"/>
  <c r="AJ11" i="8"/>
  <c r="AJ10" i="8"/>
  <c r="AK11" i="8"/>
  <c r="AN11" i="8"/>
  <c r="AO11" i="8"/>
  <c r="AR11" i="8"/>
  <c r="AR10" i="8"/>
  <c r="AS11" i="8"/>
  <c r="AV11" i="8"/>
  <c r="AV10" i="8"/>
  <c r="AX10" i="8"/>
  <c r="AX11" i="8"/>
  <c r="AY11" i="8"/>
  <c r="AZ11" i="8"/>
  <c r="BC11" i="8"/>
  <c r="BI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D14" i="7"/>
  <c r="O13" i="8"/>
  <c r="Q13" i="8"/>
  <c r="G14" i="7"/>
  <c r="T13" i="8"/>
  <c r="J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C15" i="7"/>
  <c r="N14" i="8"/>
  <c r="O14" i="8"/>
  <c r="E15" i="7"/>
  <c r="Q14" i="8"/>
  <c r="T14" i="8"/>
  <c r="J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BD14" i="8"/>
  <c r="BF14" i="8"/>
  <c r="BG14" i="8"/>
  <c r="BI14" i="8"/>
  <c r="BJ14" i="8"/>
  <c r="BM14" i="8"/>
  <c r="BL14" i="8"/>
  <c r="W15" i="8"/>
  <c r="M15" i="8"/>
  <c r="X15" i="8"/>
  <c r="N15" i="8"/>
  <c r="Z15" i="8"/>
  <c r="AA15" i="8"/>
  <c r="AB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I19" i="7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C20" i="7"/>
  <c r="N19" i="8"/>
  <c r="D19" i="8"/>
  <c r="O19" i="8"/>
  <c r="E19" i="8"/>
  <c r="Q19" i="8"/>
  <c r="T19" i="8"/>
  <c r="U19" i="8"/>
  <c r="K20" i="7"/>
  <c r="J20" i="7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C21" i="7"/>
  <c r="N20" i="8"/>
  <c r="D21" i="7"/>
  <c r="O20" i="8"/>
  <c r="Q20" i="8"/>
  <c r="G21" i="7"/>
  <c r="T20" i="8"/>
  <c r="J21" i="7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E26" i="7"/>
  <c r="Q25" i="8"/>
  <c r="G26" i="7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G27" i="7"/>
  <c r="T26" i="8"/>
  <c r="J27" i="7"/>
  <c r="Y26" i="8"/>
  <c r="AB26" i="8"/>
  <c r="P26" i="8"/>
  <c r="F27" i="7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E28" i="7"/>
  <c r="Q27" i="8"/>
  <c r="G28" i="7"/>
  <c r="T27" i="8"/>
  <c r="J28" i="7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AC28" i="8"/>
  <c r="AF28" i="8"/>
  <c r="AK28" i="8"/>
  <c r="AM28" i="8"/>
  <c r="AP28" i="8"/>
  <c r="AS28" i="8"/>
  <c r="AU28" i="8"/>
  <c r="AX28" i="8"/>
  <c r="AY28" i="8"/>
  <c r="AZ28" i="8"/>
  <c r="BB28" i="8"/>
  <c r="BC28" i="8"/>
  <c r="BE28" i="8"/>
  <c r="BH28" i="8"/>
  <c r="BH37" i="8"/>
  <c r="J37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C31" i="7"/>
  <c r="N30" i="8"/>
  <c r="S30" i="8"/>
  <c r="I31" i="7"/>
  <c r="O30" i="8"/>
  <c r="Q30" i="8"/>
  <c r="T30" i="8"/>
  <c r="J31" i="7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C32" i="7"/>
  <c r="N31" i="8"/>
  <c r="D31" i="8"/>
  <c r="O31" i="8"/>
  <c r="Q31" i="8"/>
  <c r="G32" i="7"/>
  <c r="T31" i="8"/>
  <c r="J32" i="7"/>
  <c r="Y31" i="8"/>
  <c r="AB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D33" i="7"/>
  <c r="O32" i="8"/>
  <c r="Q32" i="8"/>
  <c r="G33" i="7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J35" i="7"/>
  <c r="Y34" i="8"/>
  <c r="AB34" i="8"/>
  <c r="P34" i="8"/>
  <c r="F35" i="7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G37" i="7"/>
  <c r="T36" i="8"/>
  <c r="J37" i="7"/>
  <c r="Y36" i="8"/>
  <c r="AB36" i="8"/>
  <c r="P36" i="8"/>
  <c r="F37" i="7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F38" i="7"/>
  <c r="AD37" i="8"/>
  <c r="AE37" i="8"/>
  <c r="AG37" i="8"/>
  <c r="AH37" i="8"/>
  <c r="AJ37" i="8"/>
  <c r="AM37" i="8"/>
  <c r="AN37" i="8"/>
  <c r="T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D39" i="7"/>
  <c r="O38" i="8"/>
  <c r="Q38" i="8"/>
  <c r="T38" i="8"/>
  <c r="J39" i="7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G40" i="7"/>
  <c r="T39" i="8"/>
  <c r="J40" i="7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C41" i="7"/>
  <c r="N40" i="8"/>
  <c r="D41" i="7"/>
  <c r="O40" i="8"/>
  <c r="E41" i="7"/>
  <c r="Q40" i="8"/>
  <c r="T40" i="8"/>
  <c r="J41" i="7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AD41" i="8"/>
  <c r="AE41" i="8"/>
  <c r="AG41" i="8"/>
  <c r="AH41" i="8"/>
  <c r="AP41" i="8"/>
  <c r="BA41" i="8"/>
  <c r="BD41" i="8"/>
  <c r="F41" i="8"/>
  <c r="BF41" i="8"/>
  <c r="BG41" i="8"/>
  <c r="BI41" i="8"/>
  <c r="BJ41" i="8"/>
  <c r="BM41" i="8"/>
  <c r="BL41" i="8"/>
  <c r="M42" i="8"/>
  <c r="C43" i="7"/>
  <c r="N42" i="8"/>
  <c r="D42" i="8"/>
  <c r="O42" i="8"/>
  <c r="Q42" i="8"/>
  <c r="T42" i="8"/>
  <c r="J42" i="8"/>
  <c r="Y42" i="8"/>
  <c r="AB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K45" i="7"/>
  <c r="V44" i="8"/>
  <c r="L45" i="7"/>
  <c r="AG44" i="8"/>
  <c r="AH44" i="8"/>
  <c r="AP44" i="8"/>
  <c r="BA44" i="8"/>
  <c r="BJ44" i="8"/>
  <c r="BM44" i="8"/>
  <c r="BL44" i="8"/>
  <c r="M45" i="8"/>
  <c r="N45" i="8"/>
  <c r="D46" i="7"/>
  <c r="O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J47" i="7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G48" i="7"/>
  <c r="AE47" i="8"/>
  <c r="AF47" i="8"/>
  <c r="AH47" i="8"/>
  <c r="AI47" i="8"/>
  <c r="AJ47" i="8"/>
  <c r="AK47" i="8"/>
  <c r="AN47" i="8"/>
  <c r="AQ47" i="8"/>
  <c r="M47" i="8"/>
  <c r="AR47" i="8"/>
  <c r="AS47" i="8"/>
  <c r="AU47" i="8"/>
  <c r="AV47" i="8"/>
  <c r="AZ47" i="8"/>
  <c r="BA47" i="8"/>
  <c r="BC47" i="8"/>
  <c r="BF47" i="8"/>
  <c r="BE47" i="8"/>
  <c r="BD47" i="8"/>
  <c r="BH47" i="8"/>
  <c r="BM47" i="8"/>
  <c r="BL47" i="8"/>
  <c r="M48" i="8"/>
  <c r="C49" i="7"/>
  <c r="N48" i="8"/>
  <c r="O48" i="8"/>
  <c r="E48" i="8"/>
  <c r="Q48" i="8"/>
  <c r="T48" i="8"/>
  <c r="J48" i="8"/>
  <c r="Y48" i="8"/>
  <c r="AB48" i="8"/>
  <c r="P48" i="8"/>
  <c r="F49" i="7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D50" i="7"/>
  <c r="O49" i="8"/>
  <c r="E49" i="8"/>
  <c r="L49" i="8"/>
  <c r="Q49" i="8"/>
  <c r="G50" i="7"/>
  <c r="T49" i="8"/>
  <c r="J50" i="7"/>
  <c r="Y49" i="8"/>
  <c r="AB49" i="8"/>
  <c r="P49" i="8"/>
  <c r="F50" i="7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AA50" i="8"/>
  <c r="AE50" i="8"/>
  <c r="AC50" i="8"/>
  <c r="Q50" i="8"/>
  <c r="AF50" i="8"/>
  <c r="AJ50" i="8"/>
  <c r="AM50" i="8"/>
  <c r="AK50" i="8"/>
  <c r="AO50" i="8"/>
  <c r="AN50" i="8"/>
  <c r="AR50" i="8"/>
  <c r="AU50" i="8"/>
  <c r="AS50" i="8"/>
  <c r="AV50" i="8"/>
  <c r="AY50" i="8"/>
  <c r="AZ50" i="8"/>
  <c r="BB50" i="8"/>
  <c r="BC50" i="8"/>
  <c r="BF50" i="8"/>
  <c r="BE50" i="8"/>
  <c r="BH50" i="8"/>
  <c r="BM50" i="8"/>
  <c r="BL50" i="8"/>
  <c r="M51" i="8"/>
  <c r="C52" i="7"/>
  <c r="N51" i="8"/>
  <c r="O51" i="8"/>
  <c r="E51" i="8"/>
  <c r="Q51" i="8"/>
  <c r="G52" i="7"/>
  <c r="T51" i="8"/>
  <c r="J52" i="7"/>
  <c r="Y51" i="8"/>
  <c r="AB51" i="8"/>
  <c r="F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Q52" i="8"/>
  <c r="G52" i="8"/>
  <c r="T52" i="8"/>
  <c r="J53" i="7"/>
  <c r="Y52" i="8"/>
  <c r="AB52" i="8"/>
  <c r="P52" i="8"/>
  <c r="F53" i="7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C56" i="7"/>
  <c r="N56" i="8"/>
  <c r="O56" i="8"/>
  <c r="E56" i="7"/>
  <c r="Q56" i="8"/>
  <c r="T56" i="8"/>
  <c r="J56" i="7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C57" i="7"/>
  <c r="N57" i="8"/>
  <c r="D57" i="7"/>
  <c r="O57" i="8"/>
  <c r="Q57" i="8"/>
  <c r="G57" i="7"/>
  <c r="T57" i="8"/>
  <c r="J57" i="7"/>
  <c r="Y57" i="8"/>
  <c r="AB57" i="8"/>
  <c r="F57" i="8"/>
  <c r="AD57" i="8"/>
  <c r="AE57" i="8"/>
  <c r="AG57" i="8"/>
  <c r="AH57" i="8"/>
  <c r="BA57" i="8"/>
  <c r="M58" i="8"/>
  <c r="N58" i="8"/>
  <c r="O58" i="8"/>
  <c r="E58" i="8"/>
  <c r="Q58" i="8"/>
  <c r="T58" i="8"/>
  <c r="J58" i="7"/>
  <c r="Y58" i="8"/>
  <c r="AB58" i="8"/>
  <c r="P58" i="8"/>
  <c r="F58" i="7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D59" i="7"/>
  <c r="O59" i="8"/>
  <c r="V59" i="8"/>
  <c r="L59" i="7"/>
  <c r="Q59" i="8"/>
  <c r="G59" i="7"/>
  <c r="T59" i="8"/>
  <c r="Y59" i="8"/>
  <c r="AB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C61" i="7"/>
  <c r="N62" i="8"/>
  <c r="O62" i="8"/>
  <c r="R62" i="8"/>
  <c r="H61" i="7"/>
  <c r="Q62" i="8"/>
  <c r="T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C62" i="7"/>
  <c r="N63" i="8"/>
  <c r="D63" i="8"/>
  <c r="O63" i="8"/>
  <c r="Q63" i="8"/>
  <c r="G62" i="7"/>
  <c r="T63" i="8"/>
  <c r="J62" i="7"/>
  <c r="Y63" i="8"/>
  <c r="AB63" i="8"/>
  <c r="P63" i="8"/>
  <c r="F62" i="7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C63" i="7"/>
  <c r="N64" i="8"/>
  <c r="D63" i="7"/>
  <c r="O64" i="8"/>
  <c r="S64" i="8"/>
  <c r="I63" i="7"/>
  <c r="Q64" i="8"/>
  <c r="G63" i="7"/>
  <c r="T64" i="8"/>
  <c r="J63" i="7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O65" i="8"/>
  <c r="E64" i="7"/>
  <c r="E65" i="8"/>
  <c r="Q65" i="8"/>
  <c r="T65" i="8"/>
  <c r="J65" i="8"/>
  <c r="Y65" i="8"/>
  <c r="AB65" i="8"/>
  <c r="P65" i="8"/>
  <c r="F64" i="7"/>
  <c r="AD65" i="8"/>
  <c r="AE65" i="8"/>
  <c r="AG65" i="8"/>
  <c r="AH65" i="8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J65" i="7"/>
  <c r="Y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N69" i="8"/>
  <c r="D67" i="7"/>
  <c r="D66" i="7"/>
  <c r="O69" i="8"/>
  <c r="Q69" i="8"/>
  <c r="G67" i="7"/>
  <c r="G66" i="7"/>
  <c r="T69" i="8"/>
  <c r="J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N70" i="8"/>
  <c r="AN68" i="8"/>
  <c r="AQ70" i="8"/>
  <c r="AQ68" i="8"/>
  <c r="AR70" i="8"/>
  <c r="AR68" i="8"/>
  <c r="AS70" i="8"/>
  <c r="AS68" i="8"/>
  <c r="AV70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O73" i="8"/>
  <c r="E73" i="8"/>
  <c r="Q73" i="8"/>
  <c r="G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N74" i="8"/>
  <c r="O74" i="8"/>
  <c r="Q74" i="8"/>
  <c r="G74" i="8"/>
  <c r="T74" i="8"/>
  <c r="AB74" i="8"/>
  <c r="P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E71" i="7"/>
  <c r="Q78" i="8"/>
  <c r="T78" i="8"/>
  <c r="Y78" i="8"/>
  <c r="AB78" i="8"/>
  <c r="AD78" i="8"/>
  <c r="AE78" i="8"/>
  <c r="AG78" i="8"/>
  <c r="AH78" i="8"/>
  <c r="AL78" i="8"/>
  <c r="F14" i="15"/>
  <c r="AM78" i="8"/>
  <c r="AO78" i="8"/>
  <c r="AP78" i="8"/>
  <c r="AT78" i="8"/>
  <c r="F14" i="17"/>
  <c r="AU78" i="8"/>
  <c r="G14" i="17"/>
  <c r="AW78" i="8"/>
  <c r="AX78" i="8"/>
  <c r="BA78" i="8"/>
  <c r="BD78" i="8"/>
  <c r="BF78" i="8"/>
  <c r="BG78" i="8"/>
  <c r="BI78" i="8"/>
  <c r="BJ78" i="8"/>
  <c r="BM78" i="8"/>
  <c r="BL78" i="8"/>
  <c r="M79" i="8"/>
  <c r="C72" i="7"/>
  <c r="N79" i="8"/>
  <c r="O79" i="8"/>
  <c r="E79" i="8"/>
  <c r="Q79" i="8"/>
  <c r="G79" i="8"/>
  <c r="T79" i="8"/>
  <c r="J72" i="7"/>
  <c r="Y79" i="8"/>
  <c r="AB79" i="8"/>
  <c r="AD79" i="8"/>
  <c r="AE79" i="8"/>
  <c r="AG79" i="8"/>
  <c r="AH79" i="8"/>
  <c r="AL79" i="8"/>
  <c r="F15" i="15"/>
  <c r="AM79" i="8"/>
  <c r="AO79" i="8"/>
  <c r="AP79" i="8"/>
  <c r="AT79" i="8"/>
  <c r="F15" i="17"/>
  <c r="AU79" i="8"/>
  <c r="G15" i="17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B80" i="8"/>
  <c r="AC80" i="8"/>
  <c r="AI80" i="8"/>
  <c r="AJ80" i="8"/>
  <c r="AK80" i="8"/>
  <c r="AN80" i="8"/>
  <c r="AQ80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E74" i="7"/>
  <c r="Q82" i="8"/>
  <c r="T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D75" i="7"/>
  <c r="O83" i="8"/>
  <c r="S83" i="8"/>
  <c r="I75" i="7"/>
  <c r="Q83" i="8"/>
  <c r="G75" i="7"/>
  <c r="T83" i="8"/>
  <c r="J83" i="8"/>
  <c r="Y83" i="8"/>
  <c r="AB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D76" i="7"/>
  <c r="O84" i="8"/>
  <c r="Q84" i="8"/>
  <c r="S84" i="8"/>
  <c r="I76" i="7"/>
  <c r="T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C77" i="7"/>
  <c r="N85" i="8"/>
  <c r="O85" i="8"/>
  <c r="E85" i="8"/>
  <c r="Q85" i="8"/>
  <c r="G77" i="7"/>
  <c r="T85" i="8"/>
  <c r="Y85" i="8"/>
  <c r="AB85" i="8"/>
  <c r="AD85" i="8"/>
  <c r="AE85" i="8"/>
  <c r="AG85" i="8"/>
  <c r="AH85" i="8"/>
  <c r="AL85" i="8"/>
  <c r="AM85" i="8"/>
  <c r="AO85" i="8"/>
  <c r="AP85" i="8"/>
  <c r="AT85" i="8"/>
  <c r="F20" i="17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O86" i="8"/>
  <c r="E78" i="7"/>
  <c r="Q86" i="8"/>
  <c r="G78" i="7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D79" i="7"/>
  <c r="O87" i="8"/>
  <c r="E79" i="7"/>
  <c r="Q87" i="8"/>
  <c r="G79" i="7"/>
  <c r="T87" i="8"/>
  <c r="J79" i="7"/>
  <c r="Y87" i="8"/>
  <c r="AB87" i="8"/>
  <c r="P87" i="8"/>
  <c r="F79" i="7"/>
  <c r="AD87" i="8"/>
  <c r="AE87" i="8"/>
  <c r="AG87" i="8"/>
  <c r="AH87" i="8"/>
  <c r="AL87" i="8"/>
  <c r="AM87" i="8"/>
  <c r="AO87" i="8"/>
  <c r="AP87" i="8"/>
  <c r="AU87" i="8"/>
  <c r="G21" i="17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E88" i="8"/>
  <c r="Q88" i="8"/>
  <c r="G80" i="7"/>
  <c r="T88" i="8"/>
  <c r="Y88" i="8"/>
  <c r="AB88" i="8"/>
  <c r="P88" i="8"/>
  <c r="F80" i="7"/>
  <c r="AD88" i="8"/>
  <c r="AE88" i="8"/>
  <c r="AG88" i="8"/>
  <c r="AH88" i="8"/>
  <c r="AL88" i="8"/>
  <c r="F22" i="15"/>
  <c r="AM88" i="8"/>
  <c r="G22" i="15"/>
  <c r="AO88" i="8"/>
  <c r="AP88" i="8"/>
  <c r="AT88" i="8"/>
  <c r="AU88" i="8"/>
  <c r="G22" i="17"/>
  <c r="AW88" i="8"/>
  <c r="AX88" i="8"/>
  <c r="BA88" i="8"/>
  <c r="BD88" i="8"/>
  <c r="BF88" i="8"/>
  <c r="BG88" i="8"/>
  <c r="BI88" i="8"/>
  <c r="BJ88" i="8"/>
  <c r="BM88" i="8"/>
  <c r="BL88" i="8"/>
  <c r="Z89" i="8"/>
  <c r="AK89" i="8"/>
  <c r="AM89" i="8"/>
  <c r="AP89" i="8"/>
  <c r="AS89" i="8"/>
  <c r="AU89" i="8"/>
  <c r="AX89" i="8"/>
  <c r="AY89" i="8"/>
  <c r="AZ89" i="8"/>
  <c r="BB89" i="8"/>
  <c r="BC89" i="8"/>
  <c r="BE89" i="8"/>
  <c r="BH89" i="8"/>
  <c r="BJ89" i="8"/>
  <c r="BM89" i="8"/>
  <c r="BL89" i="8"/>
  <c r="M90" i="8"/>
  <c r="C82" i="7"/>
  <c r="C81" i="7"/>
  <c r="N90" i="8"/>
  <c r="O90" i="8"/>
  <c r="E82" i="7"/>
  <c r="E81" i="7"/>
  <c r="Q90" i="8"/>
  <c r="G90" i="8"/>
  <c r="T90" i="8"/>
  <c r="J82" i="7"/>
  <c r="J81" i="7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AA91" i="8"/>
  <c r="AB91" i="8"/>
  <c r="O91" i="8"/>
  <c r="R91" i="8"/>
  <c r="AC91" i="8"/>
  <c r="AP91" i="8"/>
  <c r="AU91" i="8"/>
  <c r="AX91" i="8"/>
  <c r="BA91" i="8"/>
  <c r="BD91" i="8"/>
  <c r="BF91" i="8"/>
  <c r="BG91" i="8"/>
  <c r="BM91" i="8"/>
  <c r="BM75" i="8"/>
  <c r="BL75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C94" i="8"/>
  <c r="Q94" i="8"/>
  <c r="AF94" i="8"/>
  <c r="AI94" i="8"/>
  <c r="AJ94" i="8"/>
  <c r="AK94" i="8"/>
  <c r="AN94" i="8"/>
  <c r="AQ94" i="8"/>
  <c r="C23" i="17"/>
  <c r="AR94" i="8"/>
  <c r="AS94" i="8"/>
  <c r="E23" i="17"/>
  <c r="AV94" i="8"/>
  <c r="AY94" i="8"/>
  <c r="AZ94" i="8"/>
  <c r="BB94" i="8"/>
  <c r="BC94" i="8"/>
  <c r="BE94" i="8"/>
  <c r="BH94" i="8"/>
  <c r="BM94" i="8"/>
  <c r="BL94" i="8"/>
  <c r="M95" i="8"/>
  <c r="C84" i="7"/>
  <c r="N95" i="8"/>
  <c r="D84" i="7"/>
  <c r="O95" i="8"/>
  <c r="E84" i="7"/>
  <c r="Q95" i="8"/>
  <c r="G95" i="8"/>
  <c r="T95" i="8"/>
  <c r="J84" i="7"/>
  <c r="Y95" i="8"/>
  <c r="AB95" i="8"/>
  <c r="P95" i="8"/>
  <c r="F84" i="7"/>
  <c r="AD95" i="8"/>
  <c r="AE95" i="8"/>
  <c r="AG95" i="8"/>
  <c r="AH95" i="8"/>
  <c r="AL95" i="8"/>
  <c r="F24" i="15"/>
  <c r="AM95" i="8"/>
  <c r="G24" i="15"/>
  <c r="AO95" i="8"/>
  <c r="AP95" i="8"/>
  <c r="AT95" i="8"/>
  <c r="F24" i="17"/>
  <c r="AU95" i="8"/>
  <c r="G24" i="17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86" i="7"/>
  <c r="N97" i="8"/>
  <c r="O97" i="8"/>
  <c r="E97" i="8"/>
  <c r="Q97" i="8"/>
  <c r="G97" i="8"/>
  <c r="T97" i="8"/>
  <c r="J97" i="8"/>
  <c r="Y97" i="8"/>
  <c r="AB97" i="8"/>
  <c r="AD97" i="8"/>
  <c r="AE97" i="8"/>
  <c r="AG97" i="8"/>
  <c r="AH97" i="8"/>
  <c r="AL97" i="8"/>
  <c r="F26" i="15"/>
  <c r="AM97" i="8"/>
  <c r="AO97" i="8"/>
  <c r="AP97" i="8"/>
  <c r="AT97" i="8"/>
  <c r="AU97" i="8"/>
  <c r="G26" i="17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AF98" i="8"/>
  <c r="AH98" i="8"/>
  <c r="AI98" i="8"/>
  <c r="AJ98" i="8"/>
  <c r="D27" i="15"/>
  <c r="AK98" i="8"/>
  <c r="E27" i="15"/>
  <c r="AN98" i="8"/>
  <c r="AQ98" i="8"/>
  <c r="C28" i="17"/>
  <c r="AR98" i="8"/>
  <c r="AS98" i="8"/>
  <c r="E28" i="17"/>
  <c r="AV98" i="8"/>
  <c r="AY98" i="8"/>
  <c r="AZ98" i="8"/>
  <c r="BB98" i="8"/>
  <c r="BC98" i="8"/>
  <c r="BD98" i="8"/>
  <c r="BE98" i="8"/>
  <c r="BH98" i="8"/>
  <c r="M99" i="8"/>
  <c r="C99" i="8"/>
  <c r="N99" i="8"/>
  <c r="D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F27" i="17"/>
  <c r="AU99" i="8"/>
  <c r="G27" i="17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O100" i="8"/>
  <c r="V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H101" i="8"/>
  <c r="AC101" i="8"/>
  <c r="Q101" i="8"/>
  <c r="AF101" i="8"/>
  <c r="AI101" i="8"/>
  <c r="AJ101" i="8"/>
  <c r="AK101" i="8"/>
  <c r="E29" i="15"/>
  <c r="AN101" i="8"/>
  <c r="AQ101" i="8"/>
  <c r="AR101" i="8"/>
  <c r="AS101" i="8"/>
  <c r="E29" i="17"/>
  <c r="AY101" i="8"/>
  <c r="AZ101" i="8"/>
  <c r="BB101" i="8"/>
  <c r="BC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U103" i="8"/>
  <c r="Q103" i="8"/>
  <c r="G103" i="8"/>
  <c r="T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Z106" i="8"/>
  <c r="AA106" i="8"/>
  <c r="AH106" i="8"/>
  <c r="AC106" i="8"/>
  <c r="Q106" i="8"/>
  <c r="G106" i="8"/>
  <c r="AF106" i="8"/>
  <c r="AI106" i="8"/>
  <c r="AJ106" i="8"/>
  <c r="AK106" i="8"/>
  <c r="AN106" i="8"/>
  <c r="AP106" i="8"/>
  <c r="AQ106" i="8"/>
  <c r="AR106" i="8"/>
  <c r="AS106" i="8"/>
  <c r="AV106" i="8"/>
  <c r="AW106" i="8"/>
  <c r="AY106" i="8"/>
  <c r="AZ106" i="8"/>
  <c r="BB106" i="8"/>
  <c r="BC106" i="8"/>
  <c r="BE106" i="8"/>
  <c r="BH106" i="8"/>
  <c r="M107" i="8"/>
  <c r="Q107" i="8"/>
  <c r="T107" i="8"/>
  <c r="J13" i="13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E14" i="13"/>
  <c r="Q108" i="8"/>
  <c r="T108" i="8"/>
  <c r="J14" i="13"/>
  <c r="Y108" i="8"/>
  <c r="AB108" i="8"/>
  <c r="P108" i="8"/>
  <c r="F14" i="13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C15" i="13"/>
  <c r="N110" i="8"/>
  <c r="O110" i="8"/>
  <c r="R110" i="8"/>
  <c r="H15" i="13"/>
  <c r="Q110" i="8"/>
  <c r="G15" i="13"/>
  <c r="T110" i="8"/>
  <c r="J15" i="13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C110" i="8"/>
  <c r="N111" i="8"/>
  <c r="S111" i="8"/>
  <c r="I16" i="13"/>
  <c r="O111" i="8"/>
  <c r="E111" i="8"/>
  <c r="Q111" i="8"/>
  <c r="T111" i="8"/>
  <c r="J111" i="8"/>
  <c r="L111" i="8"/>
  <c r="AB111" i="8"/>
  <c r="P111" i="8"/>
  <c r="F16" i="13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E17" i="13"/>
  <c r="Q112" i="8"/>
  <c r="G112" i="8"/>
  <c r="T112" i="8"/>
  <c r="J17" i="13"/>
  <c r="Y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J18" i="13"/>
  <c r="AB113" i="8"/>
  <c r="P113" i="8"/>
  <c r="F18" i="13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F113" i="8"/>
  <c r="BF113" i="8"/>
  <c r="BG113" i="8"/>
  <c r="BI113" i="8"/>
  <c r="BJ113" i="8"/>
  <c r="BM113" i="8"/>
  <c r="BL113" i="8"/>
  <c r="M114" i="8"/>
  <c r="N114" i="8"/>
  <c r="D19" i="13"/>
  <c r="O114" i="8"/>
  <c r="Q114" i="8"/>
  <c r="G19" i="13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D20" i="13"/>
  <c r="O115" i="8"/>
  <c r="E20" i="13"/>
  <c r="Q115" i="8"/>
  <c r="G20" i="13"/>
  <c r="T115" i="8"/>
  <c r="J115" i="8"/>
  <c r="Y115" i="8"/>
  <c r="AB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C21" i="13"/>
  <c r="N116" i="8"/>
  <c r="D21" i="13"/>
  <c r="O116" i="8"/>
  <c r="E21" i="13"/>
  <c r="Q116" i="8"/>
  <c r="G21" i="13"/>
  <c r="T116" i="8"/>
  <c r="Y116" i="8"/>
  <c r="AB116" i="8"/>
  <c r="P116" i="8"/>
  <c r="F21" i="13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22" i="13"/>
  <c r="O117" i="8"/>
  <c r="Q117" i="8"/>
  <c r="G22" i="13"/>
  <c r="T117" i="8"/>
  <c r="Y117" i="8"/>
  <c r="AB117" i="8"/>
  <c r="P117" i="8"/>
  <c r="F22" i="13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D23" i="13"/>
  <c r="O118" i="8"/>
  <c r="Q118" i="8"/>
  <c r="G23" i="13"/>
  <c r="T118" i="8"/>
  <c r="J23" i="13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E24" i="13"/>
  <c r="Q119" i="8"/>
  <c r="G24" i="13"/>
  <c r="T119" i="8"/>
  <c r="J24" i="13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G25" i="13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C26" i="13"/>
  <c r="N121" i="8"/>
  <c r="R121" i="8"/>
  <c r="H26" i="13"/>
  <c r="O121" i="8"/>
  <c r="Q121" i="8"/>
  <c r="G26" i="13"/>
  <c r="T121" i="8"/>
  <c r="AB121" i="8"/>
  <c r="P121" i="8"/>
  <c r="F26" i="13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K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C27" i="13"/>
  <c r="N123" i="8"/>
  <c r="O123" i="8"/>
  <c r="Q123" i="8"/>
  <c r="G27" i="13"/>
  <c r="T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C28" i="13"/>
  <c r="N124" i="8"/>
  <c r="D28" i="13"/>
  <c r="O124" i="8"/>
  <c r="Q124" i="8"/>
  <c r="G28" i="13"/>
  <c r="T124" i="8"/>
  <c r="J28" i="13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29" i="13"/>
  <c r="Q125" i="8"/>
  <c r="G125" i="8"/>
  <c r="T125" i="8"/>
  <c r="Y125" i="8"/>
  <c r="AB125" i="8"/>
  <c r="P125" i="8"/>
  <c r="F29" i="13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C30" i="13"/>
  <c r="N126" i="8"/>
  <c r="O126" i="8"/>
  <c r="E126" i="8"/>
  <c r="Q126" i="8"/>
  <c r="T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C32" i="13"/>
  <c r="N128" i="8"/>
  <c r="D32" i="13"/>
  <c r="O128" i="8"/>
  <c r="Q128" i="8"/>
  <c r="T128" i="8"/>
  <c r="J32" i="13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O127" i="8"/>
  <c r="Q129" i="8"/>
  <c r="G129" i="8"/>
  <c r="T129" i="8"/>
  <c r="Y129" i="8"/>
  <c r="AB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Q133" i="8"/>
  <c r="G92" i="7"/>
  <c r="W133" i="8"/>
  <c r="X133" i="8"/>
  <c r="Z133" i="8"/>
  <c r="AA133" i="8"/>
  <c r="AC133" i="8"/>
  <c r="AF133" i="8"/>
  <c r="AJ133" i="8"/>
  <c r="AK133" i="8"/>
  <c r="F15" i="27"/>
  <c r="AN133" i="8"/>
  <c r="AO133" i="8"/>
  <c r="AS133" i="8"/>
  <c r="AU133" i="8"/>
  <c r="AX133" i="8"/>
  <c r="AY133" i="8"/>
  <c r="AZ133" i="8"/>
  <c r="BB133" i="8"/>
  <c r="BC133" i="8"/>
  <c r="BE133" i="8"/>
  <c r="BH133" i="8"/>
  <c r="J133" i="8"/>
  <c r="BM133" i="8"/>
  <c r="BL133" i="8"/>
  <c r="M134" i="8"/>
  <c r="N134" i="8"/>
  <c r="S134" i="8"/>
  <c r="I93" i="7"/>
  <c r="O134" i="8"/>
  <c r="E93" i="7"/>
  <c r="Q134" i="8"/>
  <c r="G93" i="7"/>
  <c r="T134" i="8"/>
  <c r="J93" i="7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G94" i="7"/>
  <c r="T135" i="8"/>
  <c r="J94" i="7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C95" i="7"/>
  <c r="N136" i="8"/>
  <c r="O136" i="8"/>
  <c r="E95" i="7"/>
  <c r="Q136" i="8"/>
  <c r="G95" i="7"/>
  <c r="T136" i="8"/>
  <c r="Y136" i="8"/>
  <c r="AB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N137" i="8"/>
  <c r="D96" i="7"/>
  <c r="O137" i="8"/>
  <c r="E96" i="7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C138" i="8"/>
  <c r="AF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C98" i="7"/>
  <c r="N139" i="8"/>
  <c r="D98" i="7"/>
  <c r="O139" i="8"/>
  <c r="Q139" i="8"/>
  <c r="T139" i="8"/>
  <c r="U139" i="8"/>
  <c r="K98" i="7"/>
  <c r="J139" i="8"/>
  <c r="Y139" i="8"/>
  <c r="AB139" i="8"/>
  <c r="P139" i="8"/>
  <c r="F98" i="7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E99" i="7"/>
  <c r="Q140" i="8"/>
  <c r="G99" i="7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G100" i="7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G101" i="7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G102" i="7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D104" i="7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C105" i="7"/>
  <c r="N146" i="8"/>
  <c r="Q146" i="8"/>
  <c r="G105" i="7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D106" i="7"/>
  <c r="O149" i="8"/>
  <c r="Q149" i="8"/>
  <c r="T149" i="8"/>
  <c r="J149" i="8"/>
  <c r="Y149" i="8"/>
  <c r="AB149" i="8"/>
  <c r="P149" i="8"/>
  <c r="F106" i="7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G107" i="7"/>
  <c r="T150" i="8"/>
  <c r="Y150" i="8"/>
  <c r="AB150" i="8"/>
  <c r="P150" i="8"/>
  <c r="F107" i="7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T151" i="8"/>
  <c r="AH151" i="8"/>
  <c r="AK151" i="8"/>
  <c r="AO151" i="8"/>
  <c r="AM151" i="8"/>
  <c r="AP151" i="8"/>
  <c r="AS151" i="8"/>
  <c r="AT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I109" i="7"/>
  <c r="O152" i="8"/>
  <c r="Q152" i="8"/>
  <c r="G109" i="7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E110" i="7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C154" i="8"/>
  <c r="AF154" i="8"/>
  <c r="T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C112" i="7"/>
  <c r="N155" i="8"/>
  <c r="D112" i="7"/>
  <c r="O155" i="8"/>
  <c r="E112" i="7"/>
  <c r="Q155" i="8"/>
  <c r="G112" i="7"/>
  <c r="T155" i="8"/>
  <c r="V155" i="8"/>
  <c r="L112" i="7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D113" i="7"/>
  <c r="O156" i="8"/>
  <c r="Q156" i="8"/>
  <c r="G113" i="7"/>
  <c r="T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I114" i="7"/>
  <c r="O157" i="8"/>
  <c r="E114" i="7"/>
  <c r="Q157" i="8"/>
  <c r="G114" i="7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C158" i="8"/>
  <c r="Q158" i="8"/>
  <c r="G158" i="8"/>
  <c r="AF158" i="8"/>
  <c r="AK158" i="8"/>
  <c r="AL158" i="8"/>
  <c r="AO158" i="8"/>
  <c r="AM158" i="8"/>
  <c r="AP158" i="8"/>
  <c r="AS158" i="8"/>
  <c r="AU158" i="8"/>
  <c r="AX158" i="8"/>
  <c r="AY158" i="8"/>
  <c r="AZ158" i="8"/>
  <c r="BB158" i="8"/>
  <c r="BC158" i="8"/>
  <c r="BE158" i="8"/>
  <c r="BH158" i="8"/>
  <c r="BL158" i="8"/>
  <c r="BM158" i="8"/>
  <c r="M159" i="8"/>
  <c r="C116" i="7"/>
  <c r="N159" i="8"/>
  <c r="D116" i="7"/>
  <c r="O159" i="8"/>
  <c r="E159" i="8"/>
  <c r="Q159" i="8"/>
  <c r="G116" i="7"/>
  <c r="T159" i="8"/>
  <c r="Y159" i="8"/>
  <c r="AB159" i="8"/>
  <c r="P159" i="8"/>
  <c r="F116" i="7"/>
  <c r="AD159" i="8"/>
  <c r="AG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C117" i="7"/>
  <c r="N160" i="8"/>
  <c r="D117" i="7"/>
  <c r="O160" i="8"/>
  <c r="E117" i="7"/>
  <c r="Q160" i="8"/>
  <c r="G117" i="7"/>
  <c r="T160" i="8"/>
  <c r="Y160" i="8"/>
  <c r="AB160" i="8"/>
  <c r="P160" i="8"/>
  <c r="F117" i="7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N161" i="8"/>
  <c r="Z161" i="8"/>
  <c r="AC161" i="8"/>
  <c r="AF161" i="8"/>
  <c r="T161" i="8"/>
  <c r="J118" i="7"/>
  <c r="AK161" i="8"/>
  <c r="O161" i="8"/>
  <c r="AM161" i="8"/>
  <c r="AP161" i="8"/>
  <c r="AS161" i="8"/>
  <c r="AW161" i="8"/>
  <c r="AT161" i="8"/>
  <c r="AU161" i="8"/>
  <c r="AX161" i="8"/>
  <c r="AZ161" i="8"/>
  <c r="BB161" i="8"/>
  <c r="BC161" i="8"/>
  <c r="BD161" i="8"/>
  <c r="BE161" i="8"/>
  <c r="BH161" i="8"/>
  <c r="BM161" i="8"/>
  <c r="BL161" i="8"/>
  <c r="M162" i="8"/>
  <c r="N162" i="8"/>
  <c r="O162" i="8"/>
  <c r="E119" i="7"/>
  <c r="Q162" i="8"/>
  <c r="T162" i="8"/>
  <c r="J119" i="7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M163" i="8"/>
  <c r="C120" i="7"/>
  <c r="N163" i="8"/>
  <c r="D120" i="7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I121" i="7"/>
  <c r="O164" i="8"/>
  <c r="E164" i="8"/>
  <c r="Q164" i="8"/>
  <c r="G121" i="7"/>
  <c r="T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C169" i="8"/>
  <c r="AF169" i="8"/>
  <c r="AK169" i="8"/>
  <c r="AM169" i="8"/>
  <c r="AN169" i="8"/>
  <c r="AS169" i="8"/>
  <c r="AT169" i="8"/>
  <c r="AU169" i="8"/>
  <c r="AX169" i="8"/>
  <c r="BB169" i="8"/>
  <c r="BE169" i="8"/>
  <c r="BH169" i="8"/>
  <c r="BJ169" i="8"/>
  <c r="BM169" i="8"/>
  <c r="BL169" i="8"/>
  <c r="M170" i="8"/>
  <c r="C127" i="7"/>
  <c r="N170" i="8"/>
  <c r="O170" i="8"/>
  <c r="E170" i="8"/>
  <c r="Q170" i="8"/>
  <c r="G127" i="7"/>
  <c r="T170" i="8"/>
  <c r="J127" i="7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D128" i="7"/>
  <c r="O171" i="8"/>
  <c r="Q171" i="8"/>
  <c r="T171" i="8"/>
  <c r="J128" i="7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C129" i="7"/>
  <c r="N173" i="8"/>
  <c r="D173" i="8"/>
  <c r="I173" i="8"/>
  <c r="O173" i="8"/>
  <c r="V173" i="8"/>
  <c r="L129" i="7"/>
  <c r="Q173" i="8"/>
  <c r="T173" i="8"/>
  <c r="J129" i="7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G131" i="7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C132" i="7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AD178" i="8"/>
  <c r="AD176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E179" i="8"/>
  <c r="Q179" i="8"/>
  <c r="T179" i="8"/>
  <c r="Y179" i="8"/>
  <c r="AB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G134" i="7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Z181" i="8"/>
  <c r="AA181" i="8"/>
  <c r="AC181" i="8"/>
  <c r="AE181" i="8"/>
  <c r="AF181" i="8"/>
  <c r="AK181" i="8"/>
  <c r="AM181" i="8"/>
  <c r="AP181" i="8"/>
  <c r="AS181" i="8"/>
  <c r="AT181" i="8"/>
  <c r="AU181" i="8"/>
  <c r="AX181" i="8"/>
  <c r="AY181" i="8"/>
  <c r="AZ181" i="8"/>
  <c r="AZ168" i="8"/>
  <c r="BB181" i="8"/>
  <c r="BC181" i="8"/>
  <c r="BE181" i="8"/>
  <c r="BH181" i="8"/>
  <c r="BM181" i="8"/>
  <c r="BL181" i="8"/>
  <c r="M182" i="8"/>
  <c r="N182" i="8"/>
  <c r="O182" i="8"/>
  <c r="E182" i="8"/>
  <c r="Q182" i="8"/>
  <c r="G136" i="7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D137" i="7"/>
  <c r="O183" i="8"/>
  <c r="E137" i="7"/>
  <c r="Q183" i="8"/>
  <c r="G137" i="7"/>
  <c r="T183" i="8"/>
  <c r="J137" i="7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N184" i="8"/>
  <c r="D138" i="7"/>
  <c r="O184" i="8"/>
  <c r="Q184" i="8"/>
  <c r="T184" i="8"/>
  <c r="J138" i="7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E139" i="7"/>
  <c r="Q185" i="8"/>
  <c r="G139" i="7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Q186" i="8"/>
  <c r="G140" i="7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Y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H168" i="8"/>
  <c r="BM187" i="8"/>
  <c r="BL187" i="8"/>
  <c r="M188" i="8"/>
  <c r="C188" i="8"/>
  <c r="C187" i="8"/>
  <c r="N188" i="8"/>
  <c r="O188" i="8"/>
  <c r="Q188" i="8"/>
  <c r="G142" i="7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I15" i="27"/>
  <c r="H15" i="27" s="1"/>
  <c r="BF188" i="8"/>
  <c r="BG188" i="8"/>
  <c r="BI188" i="8"/>
  <c r="BJ188" i="8"/>
  <c r="BM188" i="8"/>
  <c r="BL188" i="8"/>
  <c r="D189" i="8"/>
  <c r="I189" i="8"/>
  <c r="M189" i="8"/>
  <c r="N189" i="8"/>
  <c r="D143" i="7"/>
  <c r="O189" i="8"/>
  <c r="Q189" i="8"/>
  <c r="G143" i="7"/>
  <c r="S189" i="8"/>
  <c r="I143" i="7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D144" i="7"/>
  <c r="O190" i="8"/>
  <c r="E144" i="7"/>
  <c r="Q190" i="8"/>
  <c r="S190" i="8"/>
  <c r="I144" i="7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I191" i="8"/>
  <c r="BJ191" i="8"/>
  <c r="BM191" i="8"/>
  <c r="BL191" i="8"/>
  <c r="M192" i="8"/>
  <c r="N192" i="8"/>
  <c r="D146" i="7"/>
  <c r="O192" i="8"/>
  <c r="E192" i="8"/>
  <c r="Q192" i="8"/>
  <c r="G146" i="7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G147" i="7"/>
  <c r="T193" i="8"/>
  <c r="Y193" i="8"/>
  <c r="AB193" i="8"/>
  <c r="P193" i="8"/>
  <c r="F147" i="7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D149" i="7"/>
  <c r="O195" i="8"/>
  <c r="Q195" i="8"/>
  <c r="G149" i="7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D196" i="8"/>
  <c r="I196" i="8"/>
  <c r="O196" i="8"/>
  <c r="E150" i="7"/>
  <c r="Q196" i="8"/>
  <c r="S196" i="8"/>
  <c r="I150" i="7"/>
  <c r="T196" i="8"/>
  <c r="J150" i="7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G197" i="8"/>
  <c r="S197" i="8"/>
  <c r="I151" i="7"/>
  <c r="T197" i="8"/>
  <c r="J151" i="7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AE198" i="8"/>
  <c r="AC198" i="8"/>
  <c r="AF198" i="8"/>
  <c r="T198" i="8"/>
  <c r="AK198" i="8"/>
  <c r="AL198" i="8"/>
  <c r="AM198" i="8"/>
  <c r="AP198" i="8"/>
  <c r="AS198" i="8"/>
  <c r="AU198" i="8"/>
  <c r="AX198" i="8"/>
  <c r="AY198" i="8"/>
  <c r="AZ198" i="8"/>
  <c r="BB198" i="8"/>
  <c r="BC198" i="8"/>
  <c r="BE198" i="8"/>
  <c r="BH198" i="8"/>
  <c r="BM198" i="8"/>
  <c r="BL198" i="8"/>
  <c r="M199" i="8"/>
  <c r="C153" i="7"/>
  <c r="N199" i="8"/>
  <c r="D153" i="7"/>
  <c r="O199" i="8"/>
  <c r="E153" i="7"/>
  <c r="Q199" i="8"/>
  <c r="G153" i="7"/>
  <c r="T199" i="8"/>
  <c r="J153" i="7"/>
  <c r="Y199" i="8"/>
  <c r="AB199" i="8"/>
  <c r="P199" i="8"/>
  <c r="F153" i="7"/>
  <c r="AD199" i="8"/>
  <c r="AE199" i="8"/>
  <c r="AG199" i="8"/>
  <c r="AH199" i="8"/>
  <c r="AP199" i="8"/>
  <c r="BA199" i="8"/>
  <c r="BD199" i="8"/>
  <c r="I18" i="27"/>
  <c r="BG199" i="8"/>
  <c r="BI199" i="8"/>
  <c r="BJ199" i="8"/>
  <c r="BM199" i="8"/>
  <c r="BL199" i="8"/>
  <c r="M200" i="8"/>
  <c r="C200" i="8"/>
  <c r="N200" i="8"/>
  <c r="D200" i="8"/>
  <c r="O200" i="8"/>
  <c r="E200" i="8"/>
  <c r="Q200" i="8"/>
  <c r="T200" i="8"/>
  <c r="J154" i="7"/>
  <c r="Y200" i="8"/>
  <c r="AB200" i="8"/>
  <c r="P200" i="8"/>
  <c r="F154" i="7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I19" i="27"/>
  <c r="H19" i="27" s="1"/>
  <c r="BG200" i="8"/>
  <c r="BI200" i="8"/>
  <c r="BJ200" i="8"/>
  <c r="BM200" i="8"/>
  <c r="BL200" i="8"/>
  <c r="BM201" i="8"/>
  <c r="BL201" i="8"/>
  <c r="M202" i="8"/>
  <c r="C156" i="7"/>
  <c r="N202" i="8"/>
  <c r="D156" i="7"/>
  <c r="O202" i="8"/>
  <c r="E202" i="8"/>
  <c r="Q202" i="8"/>
  <c r="G156" i="7"/>
  <c r="T202" i="8"/>
  <c r="J156" i="7"/>
  <c r="Y202" i="8"/>
  <c r="AB202" i="8"/>
  <c r="F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BF202" i="8"/>
  <c r="BI202" i="8"/>
  <c r="BJ202" i="8"/>
  <c r="BM202" i="8"/>
  <c r="BL202" i="8"/>
  <c r="M203" i="8"/>
  <c r="C157" i="7"/>
  <c r="N203" i="8"/>
  <c r="O203" i="8"/>
  <c r="Q203" i="8"/>
  <c r="G203" i="8"/>
  <c r="T203" i="8"/>
  <c r="J203" i="8"/>
  <c r="Y203" i="8"/>
  <c r="AB203" i="8"/>
  <c r="P203" i="8"/>
  <c r="F157" i="7"/>
  <c r="AD203" i="8"/>
  <c r="AE203" i="8"/>
  <c r="AG203" i="8"/>
  <c r="AP203" i="8"/>
  <c r="BA203" i="8"/>
  <c r="BD203" i="8"/>
  <c r="BF203" i="8"/>
  <c r="BI203" i="8"/>
  <c r="BJ203" i="8"/>
  <c r="BM203" i="8"/>
  <c r="BL203" i="8"/>
  <c r="BM204" i="8"/>
  <c r="BL204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V183" i="8"/>
  <c r="J183" i="8"/>
  <c r="V111" i="8"/>
  <c r="L16" i="13"/>
  <c r="J27" i="13"/>
  <c r="T91" i="8"/>
  <c r="J91" i="8"/>
  <c r="AF89" i="8"/>
  <c r="J82" i="8"/>
  <c r="J42" i="7"/>
  <c r="J27" i="8"/>
  <c r="BA158" i="8"/>
  <c r="AY77" i="8"/>
  <c r="AY75" i="8"/>
  <c r="BF187" i="8"/>
  <c r="AD68" i="8"/>
  <c r="M50" i="8"/>
  <c r="C51" i="7"/>
  <c r="D39" i="8"/>
  <c r="O11" i="8"/>
  <c r="U11" i="8"/>
  <c r="K12" i="7"/>
  <c r="E13" i="8"/>
  <c r="P83" i="8"/>
  <c r="F75" i="7"/>
  <c r="D83" i="8"/>
  <c r="P122" i="8"/>
  <c r="P120" i="8"/>
  <c r="D115" i="8"/>
  <c r="G115" i="8"/>
  <c r="AT98" i="8"/>
  <c r="D29" i="15"/>
  <c r="D28" i="15"/>
  <c r="AK68" i="8"/>
  <c r="AL47" i="8"/>
  <c r="G110" i="8"/>
  <c r="Z132" i="8"/>
  <c r="P119" i="8"/>
  <c r="F24" i="13"/>
  <c r="S116" i="8"/>
  <c r="I21" i="13"/>
  <c r="E15" i="13"/>
  <c r="O133" i="8"/>
  <c r="E92" i="7"/>
  <c r="S105" i="8"/>
  <c r="D100" i="8"/>
  <c r="P45" i="8"/>
  <c r="F46" i="7"/>
  <c r="S97" i="8"/>
  <c r="I86" i="7"/>
  <c r="F26" i="17"/>
  <c r="F21" i="17"/>
  <c r="D23" i="15"/>
  <c r="AM54" i="8"/>
  <c r="BD89" i="8"/>
  <c r="AO101" i="8"/>
  <c r="J145" i="8"/>
  <c r="J46" i="7"/>
  <c r="J29" i="13"/>
  <c r="T80" i="8"/>
  <c r="J73" i="7"/>
  <c r="J63" i="8"/>
  <c r="E140" i="7"/>
  <c r="G156" i="8"/>
  <c r="J104" i="7"/>
  <c r="R135" i="8"/>
  <c r="H94" i="7"/>
  <c r="S19" i="8"/>
  <c r="I20" i="7"/>
  <c r="E146" i="7"/>
  <c r="P126" i="8"/>
  <c r="F30" i="13"/>
  <c r="E133" i="7"/>
  <c r="G106" i="7"/>
  <c r="G149" i="8"/>
  <c r="J143" i="8"/>
  <c r="D37" i="7"/>
  <c r="D36" i="8"/>
  <c r="G193" i="8"/>
  <c r="S167" i="8"/>
  <c r="I124" i="7"/>
  <c r="C99" i="7"/>
  <c r="C140" i="8"/>
  <c r="D136" i="8"/>
  <c r="C65" i="7"/>
  <c r="C66" i="8"/>
  <c r="K61" i="8"/>
  <c r="L61" i="8"/>
  <c r="D35" i="7"/>
  <c r="D34" i="8"/>
  <c r="R196" i="8"/>
  <c r="H150" i="7"/>
  <c r="E142" i="7"/>
  <c r="D16" i="13"/>
  <c r="D111" i="8"/>
  <c r="I111" i="8"/>
  <c r="D36" i="7"/>
  <c r="V113" i="8"/>
  <c r="L18" i="13"/>
  <c r="F67" i="8"/>
  <c r="D18" i="8"/>
  <c r="U16" i="8"/>
  <c r="K17" i="7"/>
  <c r="P33" i="8"/>
  <c r="F34" i="7"/>
  <c r="L29" i="8"/>
  <c r="P186" i="8"/>
  <c r="F140" i="7"/>
  <c r="R149" i="8"/>
  <c r="H106" i="7"/>
  <c r="P84" i="8"/>
  <c r="F76" i="7"/>
  <c r="D84" i="8"/>
  <c r="G83" i="8"/>
  <c r="R73" i="8"/>
  <c r="C48" i="8"/>
  <c r="D20" i="8"/>
  <c r="AT187" i="8"/>
  <c r="O187" i="8"/>
  <c r="AW187" i="8"/>
  <c r="Q191" i="8"/>
  <c r="E143" i="7"/>
  <c r="AJ168" i="8"/>
  <c r="BD194" i="8"/>
  <c r="BI194" i="8"/>
  <c r="G192" i="8"/>
  <c r="AG187" i="8"/>
  <c r="T187" i="8"/>
  <c r="AH187" i="8"/>
  <c r="AO198" i="8"/>
  <c r="D151" i="7"/>
  <c r="D197" i="8"/>
  <c r="I197" i="8"/>
  <c r="D150" i="7"/>
  <c r="R190" i="8"/>
  <c r="H144" i="7"/>
  <c r="E190" i="8"/>
  <c r="N187" i="8"/>
  <c r="D141" i="7"/>
  <c r="AD187" i="8"/>
  <c r="AE187" i="8"/>
  <c r="AW181" i="8"/>
  <c r="F178" i="8"/>
  <c r="AB176" i="8"/>
  <c r="BD169" i="8"/>
  <c r="BA166" i="8"/>
  <c r="AO166" i="8"/>
  <c r="AD166" i="8"/>
  <c r="F164" i="8"/>
  <c r="S163" i="8"/>
  <c r="I120" i="7"/>
  <c r="BG161" i="8"/>
  <c r="AB161" i="8"/>
  <c r="F161" i="8"/>
  <c r="M161" i="8"/>
  <c r="C118" i="7"/>
  <c r="J157" i="8"/>
  <c r="S156" i="8"/>
  <c r="I113" i="7"/>
  <c r="G155" i="8"/>
  <c r="BD154" i="8"/>
  <c r="E153" i="8"/>
  <c r="BG151" i="8"/>
  <c r="N151" i="8"/>
  <c r="D108" i="7"/>
  <c r="S145" i="8"/>
  <c r="I104" i="7"/>
  <c r="BA144" i="8"/>
  <c r="AF144" i="8"/>
  <c r="M144" i="8"/>
  <c r="BB132" i="8"/>
  <c r="G96" i="7"/>
  <c r="G137" i="8"/>
  <c r="AT133" i="8"/>
  <c r="AS132" i="8"/>
  <c r="AW133" i="8"/>
  <c r="C23" i="15"/>
  <c r="AL89" i="8"/>
  <c r="AO89" i="8"/>
  <c r="G86" i="8"/>
  <c r="BE77" i="8"/>
  <c r="BE75" i="8"/>
  <c r="D74" i="8"/>
  <c r="I74" i="8"/>
  <c r="S74" i="8"/>
  <c r="C50" i="7"/>
  <c r="C49" i="8"/>
  <c r="U196" i="8"/>
  <c r="J196" i="8"/>
  <c r="D192" i="8"/>
  <c r="I192" i="8"/>
  <c r="D190" i="8"/>
  <c r="I190" i="8"/>
  <c r="G189" i="8"/>
  <c r="Q187" i="8"/>
  <c r="G141" i="7"/>
  <c r="S186" i="8"/>
  <c r="I140" i="7"/>
  <c r="P183" i="8"/>
  <c r="F137" i="7"/>
  <c r="D182" i="8"/>
  <c r="I182" i="8"/>
  <c r="M181" i="8"/>
  <c r="P179" i="8"/>
  <c r="F133" i="7"/>
  <c r="P175" i="8"/>
  <c r="F131" i="7"/>
  <c r="G175" i="8"/>
  <c r="BD174" i="8"/>
  <c r="AF174" i="8"/>
  <c r="X174" i="8"/>
  <c r="Y174" i="8"/>
  <c r="BG169" i="8"/>
  <c r="BD166" i="8"/>
  <c r="AG166" i="8"/>
  <c r="BJ161" i="8"/>
  <c r="BF161" i="8"/>
  <c r="AE161" i="8"/>
  <c r="V161" i="8"/>
  <c r="L118" i="7"/>
  <c r="Q161" i="8"/>
  <c r="G118" i="7"/>
  <c r="J161" i="8"/>
  <c r="G157" i="8"/>
  <c r="J156" i="8"/>
  <c r="BG154" i="8"/>
  <c r="M154" i="8"/>
  <c r="C111" i="7"/>
  <c r="BF151" i="8"/>
  <c r="AE151" i="8"/>
  <c r="F149" i="8"/>
  <c r="T146" i="8"/>
  <c r="J146" i="8"/>
  <c r="D145" i="8"/>
  <c r="I145" i="8"/>
  <c r="BD144" i="8"/>
  <c r="AL144" i="8"/>
  <c r="AE144" i="8"/>
  <c r="Q144" i="8"/>
  <c r="G103" i="7"/>
  <c r="BI141" i="8"/>
  <c r="AW141" i="8"/>
  <c r="BA138" i="8"/>
  <c r="AW138" i="8"/>
  <c r="D29" i="17"/>
  <c r="AU101" i="8"/>
  <c r="G29" i="17"/>
  <c r="AR75" i="8"/>
  <c r="D11" i="17"/>
  <c r="U74" i="8"/>
  <c r="J74" i="8"/>
  <c r="L74" i="8"/>
  <c r="V74" i="8"/>
  <c r="AU60" i="8"/>
  <c r="AR53" i="8"/>
  <c r="O194" i="8"/>
  <c r="S192" i="8"/>
  <c r="I146" i="7"/>
  <c r="BF191" i="8"/>
  <c r="R185" i="8"/>
  <c r="H139" i="7"/>
  <c r="E185" i="8"/>
  <c r="D184" i="8"/>
  <c r="I184" i="8"/>
  <c r="S183" i="8"/>
  <c r="I137" i="7"/>
  <c r="E183" i="8"/>
  <c r="K183" i="8"/>
  <c r="Q181" i="8"/>
  <c r="G135" i="7"/>
  <c r="AE176" i="8"/>
  <c r="W174" i="8"/>
  <c r="M174" i="8"/>
  <c r="BF169" i="8"/>
  <c r="AW169" i="8"/>
  <c r="M169" i="8"/>
  <c r="C126" i="7"/>
  <c r="BG166" i="8"/>
  <c r="T166" i="8"/>
  <c r="C163" i="8"/>
  <c r="E162" i="8"/>
  <c r="BI161" i="8"/>
  <c r="BA161" i="8"/>
  <c r="AO161" i="8"/>
  <c r="AH161" i="8"/>
  <c r="AD161" i="8"/>
  <c r="Y161" i="8"/>
  <c r="C160" i="8"/>
  <c r="BF154" i="8"/>
  <c r="Q154" i="8"/>
  <c r="G111" i="7"/>
  <c r="BA151" i="8"/>
  <c r="AL141" i="8"/>
  <c r="AL138" i="8"/>
  <c r="D23" i="17"/>
  <c r="F22" i="17"/>
  <c r="G20" i="15"/>
  <c r="J76" i="7"/>
  <c r="J84" i="8"/>
  <c r="J80" i="8"/>
  <c r="K67" i="8"/>
  <c r="J185" i="8"/>
  <c r="K185" i="8"/>
  <c r="S184" i="8"/>
  <c r="I138" i="7"/>
  <c r="D183" i="8"/>
  <c r="H183" i="8"/>
  <c r="N144" i="8"/>
  <c r="S144" i="8"/>
  <c r="I103" i="7"/>
  <c r="O141" i="8"/>
  <c r="N138" i="8"/>
  <c r="AE138" i="8"/>
  <c r="M133" i="8"/>
  <c r="J30" i="13"/>
  <c r="J126" i="8"/>
  <c r="J125" i="8"/>
  <c r="D28" i="17"/>
  <c r="AU98" i="8"/>
  <c r="AK77" i="8"/>
  <c r="AK75" i="8"/>
  <c r="AJ68" i="8"/>
  <c r="N70" i="8"/>
  <c r="D70" i="8"/>
  <c r="BA141" i="8"/>
  <c r="J134" i="8"/>
  <c r="L134" i="8"/>
  <c r="AP133" i="8"/>
  <c r="D128" i="8"/>
  <c r="J121" i="8"/>
  <c r="L121" i="8"/>
  <c r="M101" i="8"/>
  <c r="AC89" i="8"/>
  <c r="Q89" i="8"/>
  <c r="G89" i="8"/>
  <c r="F20" i="15"/>
  <c r="G57" i="8"/>
  <c r="AW50" i="8"/>
  <c r="AX50" i="8"/>
  <c r="D49" i="7"/>
  <c r="D48" i="8"/>
  <c r="BI47" i="8"/>
  <c r="BJ47" i="8"/>
  <c r="N47" i="8"/>
  <c r="D48" i="7"/>
  <c r="D47" i="7"/>
  <c r="N37" i="8"/>
  <c r="D38" i="7"/>
  <c r="AT28" i="8"/>
  <c r="AT37" i="8"/>
  <c r="AW28" i="8"/>
  <c r="D27" i="8"/>
  <c r="AT23" i="8"/>
  <c r="AP21" i="8"/>
  <c r="AN10" i="8"/>
  <c r="AP10" i="8"/>
  <c r="P142" i="8"/>
  <c r="F101" i="7"/>
  <c r="G142" i="8"/>
  <c r="BG138" i="8"/>
  <c r="V134" i="8"/>
  <c r="G134" i="8"/>
  <c r="AK132" i="8"/>
  <c r="G119" i="8"/>
  <c r="AT101" i="8"/>
  <c r="F29" i="17"/>
  <c r="C27" i="15"/>
  <c r="M91" i="8"/>
  <c r="AI77" i="8"/>
  <c r="D13" i="17"/>
  <c r="Z77" i="8"/>
  <c r="G47" i="7"/>
  <c r="G46" i="8"/>
  <c r="E38" i="7"/>
  <c r="E37" i="8"/>
  <c r="U37" i="8"/>
  <c r="J34" i="7"/>
  <c r="G31" i="7"/>
  <c r="G30" i="8"/>
  <c r="AM10" i="8"/>
  <c r="E135" i="8"/>
  <c r="AN132" i="8"/>
  <c r="AJ132" i="8"/>
  <c r="C29" i="15"/>
  <c r="W89" i="8"/>
  <c r="Q80" i="8"/>
  <c r="G63" i="8"/>
  <c r="AT60" i="8"/>
  <c r="M60" i="8"/>
  <c r="AS53" i="8"/>
  <c r="N50" i="8"/>
  <c r="D50" i="8"/>
  <c r="C42" i="7"/>
  <c r="C41" i="8"/>
  <c r="J38" i="7"/>
  <c r="Q28" i="8"/>
  <c r="Q23" i="8"/>
  <c r="AC21" i="8"/>
  <c r="D20" i="7"/>
  <c r="C63" i="8"/>
  <c r="Q54" i="8"/>
  <c r="G55" i="7"/>
  <c r="AQ53" i="8"/>
  <c r="AC53" i="8"/>
  <c r="Q53" i="8"/>
  <c r="G54" i="7"/>
  <c r="AP50" i="8"/>
  <c r="G49" i="8"/>
  <c r="BG47" i="8"/>
  <c r="AG47" i="8"/>
  <c r="AP37" i="8"/>
  <c r="C31" i="8"/>
  <c r="E18" i="7"/>
  <c r="U17" i="8"/>
  <c r="K18" i="7"/>
  <c r="C14" i="7"/>
  <c r="E16" i="15"/>
  <c r="AN77" i="8"/>
  <c r="AO77" i="8"/>
  <c r="N60" i="8"/>
  <c r="D60" i="7"/>
  <c r="C57" i="8"/>
  <c r="AU54" i="8"/>
  <c r="BE53" i="8"/>
  <c r="AJ53" i="8"/>
  <c r="Z53" i="8"/>
  <c r="D49" i="8"/>
  <c r="AO37" i="8"/>
  <c r="G36" i="8"/>
  <c r="R35" i="8"/>
  <c r="H36" i="7"/>
  <c r="E36" i="7"/>
  <c r="D35" i="8"/>
  <c r="G32" i="8"/>
  <c r="G27" i="8"/>
  <c r="AO23" i="8"/>
  <c r="AU10" i="8"/>
  <c r="M11" i="8"/>
  <c r="C11" i="8"/>
  <c r="D16" i="17"/>
  <c r="D16" i="15"/>
  <c r="BB77" i="8"/>
  <c r="BA77" i="8"/>
  <c r="C42" i="8"/>
  <c r="D32" i="8"/>
  <c r="BA28" i="8"/>
  <c r="BE21" i="8"/>
  <c r="AS21" i="8"/>
  <c r="AY21" i="8"/>
  <c r="AO15" i="8"/>
  <c r="AL11" i="8"/>
  <c r="C20" i="8"/>
  <c r="AW11" i="8"/>
  <c r="Q11" i="8"/>
  <c r="BE10" i="8"/>
  <c r="Q15" i="8"/>
  <c r="G15" i="8"/>
  <c r="Y11" i="8"/>
  <c r="N11" i="8"/>
  <c r="U186" i="8"/>
  <c r="J184" i="8"/>
  <c r="V184" i="8"/>
  <c r="J167" i="8"/>
  <c r="L167" i="8"/>
  <c r="V167" i="8"/>
  <c r="J165" i="8"/>
  <c r="V165" i="8"/>
  <c r="G110" i="7"/>
  <c r="E124" i="8"/>
  <c r="E123" i="8"/>
  <c r="E28" i="13"/>
  <c r="E26" i="13"/>
  <c r="S99" i="8"/>
  <c r="C79" i="7"/>
  <c r="S36" i="8"/>
  <c r="I37" i="7"/>
  <c r="G183" i="8"/>
  <c r="J131" i="7"/>
  <c r="G170" i="8"/>
  <c r="D119" i="7"/>
  <c r="S162" i="8"/>
  <c r="I119" i="7"/>
  <c r="D114" i="7"/>
  <c r="D157" i="8"/>
  <c r="I157" i="8"/>
  <c r="D17" i="13"/>
  <c r="D82" i="7"/>
  <c r="D81" i="7"/>
  <c r="V188" i="8"/>
  <c r="U165" i="8"/>
  <c r="J202" i="8"/>
  <c r="G151" i="7"/>
  <c r="J134" i="7"/>
  <c r="J178" i="8"/>
  <c r="L178" i="8"/>
  <c r="D129" i="7"/>
  <c r="S173" i="8"/>
  <c r="I129" i="7"/>
  <c r="F167" i="8"/>
  <c r="R162" i="8"/>
  <c r="H119" i="7"/>
  <c r="D162" i="8"/>
  <c r="V160" i="8"/>
  <c r="L117" i="7"/>
  <c r="J160" i="8"/>
  <c r="J117" i="7"/>
  <c r="R157" i="8"/>
  <c r="H114" i="7"/>
  <c r="G152" i="8"/>
  <c r="E107" i="7"/>
  <c r="G18" i="13"/>
  <c r="G113" i="8"/>
  <c r="C18" i="13"/>
  <c r="C113" i="8"/>
  <c r="C112" i="8"/>
  <c r="E104" i="8"/>
  <c r="K104" i="8"/>
  <c r="G17" i="17"/>
  <c r="J143" i="7"/>
  <c r="J189" i="8"/>
  <c r="V189" i="8"/>
  <c r="E124" i="7"/>
  <c r="E167" i="8"/>
  <c r="U167" i="8"/>
  <c r="R167" i="8"/>
  <c r="H124" i="7"/>
  <c r="D121" i="7"/>
  <c r="D164" i="8"/>
  <c r="I164" i="8"/>
  <c r="N120" i="8"/>
  <c r="D122" i="8"/>
  <c r="E121" i="8"/>
  <c r="F34" i="8"/>
  <c r="G202" i="8"/>
  <c r="J197" i="8"/>
  <c r="V197" i="8"/>
  <c r="J141" i="7"/>
  <c r="V187" i="8"/>
  <c r="V186" i="8"/>
  <c r="G185" i="8"/>
  <c r="P182" i="8"/>
  <c r="F136" i="7"/>
  <c r="F182" i="8"/>
  <c r="U180" i="8"/>
  <c r="J180" i="8"/>
  <c r="V180" i="8"/>
  <c r="U179" i="8"/>
  <c r="G133" i="7"/>
  <c r="G179" i="8"/>
  <c r="G129" i="7"/>
  <c r="G173" i="8"/>
  <c r="P167" i="8"/>
  <c r="F124" i="7"/>
  <c r="P165" i="8"/>
  <c r="F122" i="7"/>
  <c r="E121" i="7"/>
  <c r="U164" i="8"/>
  <c r="R164" i="8"/>
  <c r="H121" i="7"/>
  <c r="J120" i="7"/>
  <c r="V163" i="8"/>
  <c r="L120" i="7"/>
  <c r="J163" i="8"/>
  <c r="E120" i="7"/>
  <c r="E163" i="8"/>
  <c r="U163" i="8"/>
  <c r="K120" i="7"/>
  <c r="R163" i="8"/>
  <c r="H120" i="7"/>
  <c r="G162" i="8"/>
  <c r="G119" i="7"/>
  <c r="D156" i="8"/>
  <c r="E155" i="8"/>
  <c r="E109" i="7"/>
  <c r="R152" i="8"/>
  <c r="H109" i="7"/>
  <c r="V149" i="8"/>
  <c r="D99" i="7"/>
  <c r="D140" i="8"/>
  <c r="I140" i="8"/>
  <c r="S140" i="8"/>
  <c r="I99" i="7"/>
  <c r="C96" i="7"/>
  <c r="C137" i="8"/>
  <c r="D93" i="7"/>
  <c r="D134" i="8"/>
  <c r="I134" i="8"/>
  <c r="R134" i="8"/>
  <c r="H93" i="7"/>
  <c r="G30" i="13"/>
  <c r="G126" i="8"/>
  <c r="D86" i="7"/>
  <c r="D97" i="8"/>
  <c r="J78" i="7"/>
  <c r="C146" i="8"/>
  <c r="D102" i="7"/>
  <c r="D143" i="8"/>
  <c r="I143" i="8"/>
  <c r="E101" i="7"/>
  <c r="E142" i="8"/>
  <c r="F142" i="8"/>
  <c r="D139" i="8"/>
  <c r="I139" i="8"/>
  <c r="J135" i="8"/>
  <c r="C92" i="7"/>
  <c r="G32" i="13"/>
  <c r="G128" i="8"/>
  <c r="C17" i="13"/>
  <c r="G14" i="13"/>
  <c r="G108" i="8"/>
  <c r="G18" i="17"/>
  <c r="J55" i="8"/>
  <c r="U55" i="8"/>
  <c r="V55" i="8"/>
  <c r="E33" i="7"/>
  <c r="E32" i="8"/>
  <c r="R32" i="8"/>
  <c r="H33" i="7"/>
  <c r="S32" i="8"/>
  <c r="I33" i="7"/>
  <c r="E119" i="8"/>
  <c r="U193" i="8"/>
  <c r="G188" i="8"/>
  <c r="G186" i="8"/>
  <c r="G164" i="8"/>
  <c r="D163" i="8"/>
  <c r="I163" i="8"/>
  <c r="U162" i="8"/>
  <c r="P162" i="8"/>
  <c r="F119" i="7"/>
  <c r="F162" i="8"/>
  <c r="P161" i="8"/>
  <c r="F118" i="7"/>
  <c r="C159" i="8"/>
  <c r="U153" i="8"/>
  <c r="D109" i="7"/>
  <c r="D152" i="8"/>
  <c r="I152" i="8"/>
  <c r="J151" i="8"/>
  <c r="V151" i="8"/>
  <c r="D107" i="7"/>
  <c r="D150" i="8"/>
  <c r="I150" i="8"/>
  <c r="S149" i="8"/>
  <c r="I106" i="7"/>
  <c r="E106" i="7"/>
  <c r="E149" i="8"/>
  <c r="K149" i="8"/>
  <c r="U149" i="8"/>
  <c r="G146" i="8"/>
  <c r="G143" i="8"/>
  <c r="E140" i="8"/>
  <c r="L140" i="8"/>
  <c r="S139" i="8"/>
  <c r="I98" i="7"/>
  <c r="D94" i="7"/>
  <c r="S135" i="8"/>
  <c r="I94" i="7"/>
  <c r="D135" i="8"/>
  <c r="U134" i="8"/>
  <c r="F134" i="8"/>
  <c r="G31" i="13"/>
  <c r="G127" i="8"/>
  <c r="G121" i="8"/>
  <c r="G117" i="8"/>
  <c r="C19" i="13"/>
  <c r="V99" i="8"/>
  <c r="G26" i="15"/>
  <c r="S82" i="8"/>
  <c r="I74" i="7"/>
  <c r="F74" i="8"/>
  <c r="F73" i="8"/>
  <c r="C67" i="7"/>
  <c r="C66" i="7"/>
  <c r="C69" i="8"/>
  <c r="G61" i="7"/>
  <c r="G62" i="8"/>
  <c r="C62" i="8"/>
  <c r="D58" i="8"/>
  <c r="R39" i="8"/>
  <c r="H40" i="7"/>
  <c r="D40" i="7"/>
  <c r="E19" i="7"/>
  <c r="E18" i="8"/>
  <c r="L18" i="8"/>
  <c r="P195" i="8"/>
  <c r="F149" i="7"/>
  <c r="P190" i="8"/>
  <c r="F144" i="7"/>
  <c r="F186" i="8"/>
  <c r="F179" i="8"/>
  <c r="G122" i="7"/>
  <c r="J162" i="8"/>
  <c r="L162" i="8"/>
  <c r="E157" i="8"/>
  <c r="K157" i="8"/>
  <c r="D149" i="8"/>
  <c r="I149" i="8"/>
  <c r="V135" i="8"/>
  <c r="G135" i="8"/>
  <c r="E134" i="8"/>
  <c r="H134" i="8"/>
  <c r="D129" i="8"/>
  <c r="G124" i="8"/>
  <c r="C22" i="13"/>
  <c r="C117" i="8"/>
  <c r="S113" i="8"/>
  <c r="I18" i="13"/>
  <c r="F111" i="8"/>
  <c r="G16" i="13"/>
  <c r="G111" i="8"/>
  <c r="C16" i="13"/>
  <c r="G20" i="17"/>
  <c r="C59" i="7"/>
  <c r="C59" i="8"/>
  <c r="C53" i="7"/>
  <c r="G40" i="8"/>
  <c r="G41" i="7"/>
  <c r="G34" i="7"/>
  <c r="G33" i="8"/>
  <c r="J19" i="7"/>
  <c r="V18" i="8"/>
  <c r="F48" i="8"/>
  <c r="C46" i="7"/>
  <c r="C45" i="8"/>
  <c r="E43" i="7"/>
  <c r="E42" i="8"/>
  <c r="J18" i="7"/>
  <c r="V17" i="8"/>
  <c r="E84" i="8"/>
  <c r="H84" i="8"/>
  <c r="U67" i="8"/>
  <c r="R67" i="8"/>
  <c r="G59" i="8"/>
  <c r="S42" i="8"/>
  <c r="I43" i="7"/>
  <c r="G36" i="7"/>
  <c r="G35" i="8"/>
  <c r="P32" i="8"/>
  <c r="F33" i="7"/>
  <c r="C47" i="7"/>
  <c r="G38" i="7"/>
  <c r="P164" i="8"/>
  <c r="F121" i="7"/>
  <c r="P157" i="8"/>
  <c r="F114" i="7"/>
  <c r="P152" i="8"/>
  <c r="F109" i="7"/>
  <c r="P143" i="8"/>
  <c r="F102" i="7"/>
  <c r="P134" i="8"/>
  <c r="F93" i="7"/>
  <c r="J113" i="8"/>
  <c r="G88" i="7"/>
  <c r="G101" i="8"/>
  <c r="E99" i="8"/>
  <c r="U99" i="8"/>
  <c r="BL91" i="8"/>
  <c r="G16" i="17"/>
  <c r="BM77" i="8"/>
  <c r="BL77" i="8"/>
  <c r="E74" i="8"/>
  <c r="R74" i="8"/>
  <c r="G64" i="8"/>
  <c r="D61" i="7"/>
  <c r="D62" i="8"/>
  <c r="G43" i="7"/>
  <c r="G42" i="8"/>
  <c r="G42" i="7"/>
  <c r="G41" i="8"/>
  <c r="G31" i="8"/>
  <c r="G26" i="8"/>
  <c r="C26" i="7"/>
  <c r="G18" i="7"/>
  <c r="G17" i="8"/>
  <c r="D64" i="8"/>
  <c r="G54" i="8"/>
  <c r="G47" i="8"/>
  <c r="Y43" i="8"/>
  <c r="C19" i="8"/>
  <c r="G19" i="7"/>
  <c r="R17" i="8"/>
  <c r="H18" i="7"/>
  <c r="E17" i="8"/>
  <c r="C14" i="8"/>
  <c r="G13" i="8"/>
  <c r="G145" i="7"/>
  <c r="D47" i="8"/>
  <c r="AW21" i="8"/>
  <c r="AT21" i="8"/>
  <c r="C103" i="7"/>
  <c r="C144" i="8"/>
  <c r="C12" i="7"/>
  <c r="J166" i="8"/>
  <c r="L166" i="8"/>
  <c r="V166" i="8"/>
  <c r="AH174" i="8"/>
  <c r="C135" i="7"/>
  <c r="C181" i="8"/>
  <c r="AW132" i="8"/>
  <c r="AT132" i="8"/>
  <c r="S187" i="8"/>
  <c r="I141" i="7"/>
  <c r="AC10" i="8"/>
  <c r="C88" i="7"/>
  <c r="S151" i="8"/>
  <c r="I108" i="7"/>
  <c r="E141" i="7"/>
  <c r="R187" i="8"/>
  <c r="H141" i="7"/>
  <c r="L180" i="8"/>
  <c r="L189" i="8"/>
  <c r="I162" i="8"/>
  <c r="L184" i="8"/>
  <c r="K32" i="8"/>
  <c r="H157" i="8"/>
  <c r="L197" i="8"/>
  <c r="P72" i="8"/>
  <c r="F72" i="8"/>
  <c r="E28" i="15"/>
  <c r="AM101" i="8"/>
  <c r="G28" i="15"/>
  <c r="AL101" i="8"/>
  <c r="AP101" i="8"/>
  <c r="AK53" i="8"/>
  <c r="AM53" i="8"/>
  <c r="AL54" i="8"/>
  <c r="AO54" i="8"/>
  <c r="R115" i="8"/>
  <c r="H20" i="13"/>
  <c r="P129" i="8"/>
  <c r="O120" i="8"/>
  <c r="V120" i="8"/>
  <c r="L25" i="13"/>
  <c r="E154" i="7"/>
  <c r="AB154" i="8"/>
  <c r="O154" i="8"/>
  <c r="E111" i="7"/>
  <c r="E103" i="8"/>
  <c r="H103" i="8"/>
  <c r="D74" i="7"/>
  <c r="S26" i="8"/>
  <c r="I27" i="7"/>
  <c r="G159" i="8"/>
  <c r="Q98" i="8"/>
  <c r="G87" i="7"/>
  <c r="P140" i="8"/>
  <c r="F99" i="7"/>
  <c r="BA181" i="8"/>
  <c r="BA133" i="8"/>
  <c r="BA101" i="8"/>
  <c r="AZ53" i="8"/>
  <c r="BA53" i="8"/>
  <c r="BI151" i="8"/>
  <c r="BJ151" i="8"/>
  <c r="J129" i="8"/>
  <c r="U125" i="8"/>
  <c r="K29" i="13"/>
  <c r="U122" i="8"/>
  <c r="J117" i="8"/>
  <c r="J116" i="8"/>
  <c r="J22" i="13"/>
  <c r="J95" i="7"/>
  <c r="J136" i="8"/>
  <c r="J59" i="7"/>
  <c r="J59" i="8"/>
  <c r="V42" i="8"/>
  <c r="L43" i="7"/>
  <c r="J31" i="8"/>
  <c r="AM94" i="8"/>
  <c r="E23" i="15"/>
  <c r="AL94" i="8"/>
  <c r="F23" i="15"/>
  <c r="G72" i="7"/>
  <c r="V126" i="8"/>
  <c r="L30" i="13"/>
  <c r="E115" i="8"/>
  <c r="E114" i="8"/>
  <c r="V125" i="8"/>
  <c r="L29" i="13"/>
  <c r="D27" i="13"/>
  <c r="H111" i="8"/>
  <c r="R111" i="8"/>
  <c r="H16" i="13"/>
  <c r="U111" i="8"/>
  <c r="K16" i="13"/>
  <c r="E16" i="13"/>
  <c r="N101" i="8"/>
  <c r="D88" i="7"/>
  <c r="V62" i="8"/>
  <c r="L61" i="7"/>
  <c r="U59" i="8"/>
  <c r="K59" i="7"/>
  <c r="E40" i="8"/>
  <c r="R20" i="8"/>
  <c r="H21" i="7"/>
  <c r="BG23" i="8"/>
  <c r="D202" i="8"/>
  <c r="BI174" i="8"/>
  <c r="J49" i="8"/>
  <c r="T158" i="8"/>
  <c r="J159" i="8"/>
  <c r="V140" i="8"/>
  <c r="L99" i="7"/>
  <c r="J99" i="7"/>
  <c r="T127" i="8"/>
  <c r="V122" i="8"/>
  <c r="J122" i="8"/>
  <c r="J67" i="7"/>
  <c r="J66" i="7"/>
  <c r="J64" i="7"/>
  <c r="J57" i="8"/>
  <c r="J43" i="7"/>
  <c r="F90" i="8"/>
  <c r="G29" i="13"/>
  <c r="G120" i="8"/>
  <c r="G160" i="8"/>
  <c r="AB98" i="8"/>
  <c r="P98" i="8"/>
  <c r="F87" i="7"/>
  <c r="G82" i="7"/>
  <c r="G81" i="7"/>
  <c r="P90" i="8"/>
  <c r="F82" i="7"/>
  <c r="F81" i="7"/>
  <c r="Q68" i="8"/>
  <c r="G53" i="7"/>
  <c r="E30" i="13"/>
  <c r="S124" i="8"/>
  <c r="I28" i="13"/>
  <c r="R124" i="8"/>
  <c r="H28" i="13"/>
  <c r="D124" i="8"/>
  <c r="I124" i="8"/>
  <c r="R119" i="8"/>
  <c r="H24" i="13"/>
  <c r="R123" i="8"/>
  <c r="H27" i="13"/>
  <c r="P114" i="8"/>
  <c r="F19" i="13"/>
  <c r="R114" i="8"/>
  <c r="H19" i="13"/>
  <c r="E110" i="8"/>
  <c r="V202" i="8"/>
  <c r="L156" i="7"/>
  <c r="S203" i="8"/>
  <c r="I157" i="7"/>
  <c r="R203" i="8"/>
  <c r="H157" i="7"/>
  <c r="S199" i="8"/>
  <c r="I153" i="7"/>
  <c r="D171" i="8"/>
  <c r="Y169" i="8"/>
  <c r="N169" i="8"/>
  <c r="U160" i="8"/>
  <c r="K117" i="7"/>
  <c r="AD154" i="8"/>
  <c r="N154" i="8"/>
  <c r="D111" i="7"/>
  <c r="Y154" i="8"/>
  <c r="AE154" i="8"/>
  <c r="R140" i="8"/>
  <c r="H99" i="7"/>
  <c r="V136" i="8"/>
  <c r="L95" i="7"/>
  <c r="S136" i="8"/>
  <c r="I95" i="7"/>
  <c r="D95" i="7"/>
  <c r="D86" i="8"/>
  <c r="Y101" i="8"/>
  <c r="S93" i="8"/>
  <c r="X89" i="8"/>
  <c r="Y89" i="8"/>
  <c r="Y91" i="8"/>
  <c r="N91" i="8"/>
  <c r="D78" i="7"/>
  <c r="Y80" i="8"/>
  <c r="N80" i="8"/>
  <c r="D73" i="7"/>
  <c r="AE68" i="8"/>
  <c r="AB60" i="8"/>
  <c r="O60" i="8"/>
  <c r="E60" i="8"/>
  <c r="D57" i="8"/>
  <c r="N54" i="8"/>
  <c r="D55" i="7"/>
  <c r="Y50" i="8"/>
  <c r="E52" i="7"/>
  <c r="D46" i="8"/>
  <c r="AE43" i="8"/>
  <c r="E45" i="8"/>
  <c r="H45" i="8"/>
  <c r="R45" i="8"/>
  <c r="H46" i="7"/>
  <c r="AD43" i="8"/>
  <c r="N43" i="8"/>
  <c r="D44" i="7"/>
  <c r="P41" i="8"/>
  <c r="F42" i="7"/>
  <c r="D40" i="8"/>
  <c r="Y28" i="8"/>
  <c r="D32" i="7"/>
  <c r="N28" i="8"/>
  <c r="D27" i="7"/>
  <c r="E20" i="8"/>
  <c r="E21" i="7"/>
  <c r="Y15" i="8"/>
  <c r="R19" i="8"/>
  <c r="H20" i="7"/>
  <c r="D12" i="7"/>
  <c r="AM106" i="8"/>
  <c r="AM70" i="8"/>
  <c r="AL70" i="8"/>
  <c r="D65" i="7"/>
  <c r="AM47" i="8"/>
  <c r="E60" i="7"/>
  <c r="U114" i="8"/>
  <c r="K19" i="13"/>
  <c r="G98" i="8"/>
  <c r="BG187" i="8"/>
  <c r="BA187" i="8"/>
  <c r="BI181" i="8"/>
  <c r="BG181" i="8"/>
  <c r="BJ181" i="8"/>
  <c r="BF181" i="8"/>
  <c r="BD181" i="8"/>
  <c r="H172" i="8"/>
  <c r="AZ132" i="8"/>
  <c r="BA132" i="8"/>
  <c r="BF98" i="8"/>
  <c r="BA89" i="8"/>
  <c r="BG80" i="8"/>
  <c r="BD80" i="8"/>
  <c r="BC77" i="8"/>
  <c r="BG50" i="8"/>
  <c r="F17" i="8"/>
  <c r="BA15" i="8"/>
  <c r="J187" i="8"/>
  <c r="L183" i="8"/>
  <c r="AP94" i="8"/>
  <c r="AP70" i="8"/>
  <c r="V116" i="8"/>
  <c r="L21" i="13"/>
  <c r="J21" i="13"/>
  <c r="J19" i="13"/>
  <c r="J108" i="8"/>
  <c r="J66" i="8"/>
  <c r="AG60" i="8"/>
  <c r="V40" i="8"/>
  <c r="L41" i="7"/>
  <c r="J26" i="8"/>
  <c r="J78" i="8"/>
  <c r="E64" i="8"/>
  <c r="L64" i="8"/>
  <c r="F126" i="8"/>
  <c r="D119" i="8"/>
  <c r="D24" i="13"/>
  <c r="N127" i="8"/>
  <c r="D31" i="13"/>
  <c r="E27" i="13"/>
  <c r="D19" i="27"/>
  <c r="C19" i="27" s="1"/>
  <c r="F200" i="8"/>
  <c r="R200" i="8"/>
  <c r="H154" i="7"/>
  <c r="D154" i="7"/>
  <c r="F112" i="7"/>
  <c r="P137" i="8"/>
  <c r="F96" i="7"/>
  <c r="U136" i="8"/>
  <c r="K95" i="7"/>
  <c r="R105" i="8"/>
  <c r="Y94" i="8"/>
  <c r="N94" i="8"/>
  <c r="D94" i="8"/>
  <c r="R93" i="8"/>
  <c r="D91" i="8"/>
  <c r="D85" i="8"/>
  <c r="AH80" i="8"/>
  <c r="AD80" i="8"/>
  <c r="O80" i="8"/>
  <c r="E73" i="7"/>
  <c r="P69" i="8"/>
  <c r="F67" i="7"/>
  <c r="F66" i="7"/>
  <c r="P66" i="8"/>
  <c r="F65" i="7"/>
  <c r="E65" i="7"/>
  <c r="S65" i="8"/>
  <c r="I64" i="7"/>
  <c r="F65" i="8"/>
  <c r="D65" i="8"/>
  <c r="D64" i="7"/>
  <c r="AH60" i="8"/>
  <c r="Y54" i="8"/>
  <c r="R57" i="8"/>
  <c r="H57" i="7"/>
  <c r="U41" i="8"/>
  <c r="K42" i="7"/>
  <c r="V41" i="8"/>
  <c r="L42" i="7"/>
  <c r="E42" i="7"/>
  <c r="E40" i="7"/>
  <c r="D28" i="7"/>
  <c r="N23" i="8"/>
  <c r="D23" i="8"/>
  <c r="D26" i="7"/>
  <c r="G28" i="17"/>
  <c r="E87" i="8"/>
  <c r="S49" i="8"/>
  <c r="I50" i="7"/>
  <c r="U49" i="8"/>
  <c r="K50" i="7"/>
  <c r="R49" i="8"/>
  <c r="H50" i="7"/>
  <c r="V49" i="8"/>
  <c r="L50" i="7"/>
  <c r="E50" i="7"/>
  <c r="J173" i="8"/>
  <c r="AP176" i="8"/>
  <c r="T176" i="8"/>
  <c r="J132" i="7"/>
  <c r="AK174" i="8"/>
  <c r="AL106" i="8"/>
  <c r="AP98" i="8"/>
  <c r="AL98" i="8"/>
  <c r="AC77" i="8"/>
  <c r="G116" i="8"/>
  <c r="Q138" i="8"/>
  <c r="G97" i="7"/>
  <c r="G86" i="7"/>
  <c r="AE80" i="8"/>
  <c r="AG80" i="8"/>
  <c r="AG106" i="8"/>
  <c r="AU53" i="8"/>
  <c r="AW54" i="8"/>
  <c r="F119" i="8"/>
  <c r="I16" i="27"/>
  <c r="H16" i="27" s="1"/>
  <c r="BD101" i="8"/>
  <c r="BJ101" i="8"/>
  <c r="BG89" i="8"/>
  <c r="BF89" i="8"/>
  <c r="BF80" i="8"/>
  <c r="AZ77" i="8"/>
  <c r="BI60" i="8"/>
  <c r="BI28" i="8"/>
  <c r="L17" i="8"/>
  <c r="K17" i="8"/>
  <c r="E177" i="8"/>
  <c r="AL176" i="8"/>
  <c r="AM98" i="8"/>
  <c r="O98" i="8"/>
  <c r="E87" i="7"/>
  <c r="AO98" i="8"/>
  <c r="G21" i="15"/>
  <c r="E71" i="8"/>
  <c r="U66" i="8"/>
  <c r="K65" i="7"/>
  <c r="V66" i="8"/>
  <c r="L65" i="7"/>
  <c r="L151" i="8"/>
  <c r="BI101" i="8"/>
  <c r="BH53" i="8"/>
  <c r="BH21" i="8"/>
  <c r="BH10" i="8"/>
  <c r="BJ23" i="8"/>
  <c r="AX54" i="8"/>
  <c r="AV53" i="8"/>
  <c r="AW53" i="8"/>
  <c r="J103" i="8"/>
  <c r="L103" i="8"/>
  <c r="J71" i="7"/>
  <c r="T181" i="8"/>
  <c r="J181" i="8"/>
  <c r="AG181" i="8"/>
  <c r="AH181" i="8"/>
  <c r="J170" i="8"/>
  <c r="J105" i="7"/>
  <c r="J128" i="8"/>
  <c r="U128" i="8"/>
  <c r="K32" i="13"/>
  <c r="V124" i="8"/>
  <c r="L28" i="13"/>
  <c r="J124" i="8"/>
  <c r="J119" i="8"/>
  <c r="U119" i="8"/>
  <c r="K24" i="13"/>
  <c r="U115" i="8"/>
  <c r="K20" i="13"/>
  <c r="J20" i="13"/>
  <c r="AG98" i="8"/>
  <c r="V86" i="8"/>
  <c r="L78" i="7"/>
  <c r="U46" i="8"/>
  <c r="K47" i="7"/>
  <c r="J46" i="8"/>
  <c r="AG43" i="8"/>
  <c r="AH43" i="8"/>
  <c r="T43" i="8"/>
  <c r="J43" i="8"/>
  <c r="J30" i="8"/>
  <c r="J19" i="8"/>
  <c r="L19" i="8"/>
  <c r="R122" i="8"/>
  <c r="F122" i="8"/>
  <c r="S122" i="8"/>
  <c r="O198" i="8"/>
  <c r="E152" i="7"/>
  <c r="AB198" i="8"/>
  <c r="AD198" i="8"/>
  <c r="P171" i="8"/>
  <c r="F128" i="7"/>
  <c r="R139" i="8"/>
  <c r="H98" i="7"/>
  <c r="E139" i="8"/>
  <c r="E98" i="7"/>
  <c r="E116" i="7"/>
  <c r="AA144" i="8"/>
  <c r="AD144" i="8"/>
  <c r="AD146" i="8"/>
  <c r="O146" i="8"/>
  <c r="U146" i="8"/>
  <c r="K105" i="7"/>
  <c r="U140" i="8"/>
  <c r="K99" i="7"/>
  <c r="F140" i="8"/>
  <c r="AG133" i="8"/>
  <c r="AH133" i="8"/>
  <c r="AB133" i="8"/>
  <c r="S91" i="8"/>
  <c r="P92" i="8"/>
  <c r="AE91" i="8"/>
  <c r="AG91" i="8"/>
  <c r="AH91" i="8"/>
  <c r="S86" i="8"/>
  <c r="I78" i="7"/>
  <c r="E82" i="8"/>
  <c r="V19" i="8"/>
  <c r="L20" i="7"/>
  <c r="E20" i="7"/>
  <c r="P19" i="8"/>
  <c r="F20" i="7"/>
  <c r="N68" i="8"/>
  <c r="D68" i="8"/>
  <c r="D69" i="8"/>
  <c r="P59" i="8"/>
  <c r="F59" i="7"/>
  <c r="S58" i="8"/>
  <c r="I58" i="7"/>
  <c r="P31" i="8"/>
  <c r="F32" i="7"/>
  <c r="F31" i="8"/>
  <c r="P42" i="8"/>
  <c r="F43" i="7"/>
  <c r="E30" i="8"/>
  <c r="R14" i="8"/>
  <c r="H15" i="7"/>
  <c r="S14" i="8"/>
  <c r="I15" i="7"/>
  <c r="E14" i="8"/>
  <c r="BE9" i="8"/>
  <c r="D117" i="8"/>
  <c r="D116" i="8"/>
  <c r="P62" i="8"/>
  <c r="F61" i="7"/>
  <c r="F62" i="8"/>
  <c r="D52" i="7"/>
  <c r="S51" i="8"/>
  <c r="I52" i="7"/>
  <c r="F33" i="8"/>
  <c r="E34" i="7"/>
  <c r="E33" i="8"/>
  <c r="K33" i="8"/>
  <c r="V33" i="8"/>
  <c r="J33" i="7"/>
  <c r="V32" i="8"/>
  <c r="E31" i="7"/>
  <c r="F13" i="8"/>
  <c r="I18" i="8"/>
  <c r="K74" i="8"/>
  <c r="H74" i="8"/>
  <c r="S38" i="8"/>
  <c r="I39" i="7"/>
  <c r="F49" i="8"/>
  <c r="L44" i="8"/>
  <c r="F28" i="17"/>
  <c r="F83" i="8"/>
  <c r="E69" i="8"/>
  <c r="H69" i="8"/>
  <c r="V69" i="8"/>
  <c r="L67" i="7"/>
  <c r="L66" i="7"/>
  <c r="E66" i="8"/>
  <c r="L66" i="8"/>
  <c r="G64" i="7"/>
  <c r="G65" i="8"/>
  <c r="S63" i="8"/>
  <c r="I62" i="7"/>
  <c r="E62" i="7"/>
  <c r="F14" i="8"/>
  <c r="R33" i="8"/>
  <c r="H34" i="7"/>
  <c r="G136" i="8"/>
  <c r="C27" i="7"/>
  <c r="G73" i="7"/>
  <c r="G80" i="8"/>
  <c r="D113" i="8"/>
  <c r="D18" i="13"/>
  <c r="E105" i="8"/>
  <c r="I105" i="8"/>
  <c r="U105" i="8"/>
  <c r="R104" i="8"/>
  <c r="D95" i="8"/>
  <c r="C80" i="7"/>
  <c r="G27" i="15"/>
  <c r="E62" i="8"/>
  <c r="I62" i="8"/>
  <c r="C58" i="7"/>
  <c r="C58" i="8"/>
  <c r="J39" i="8"/>
  <c r="U39" i="8"/>
  <c r="K40" i="7"/>
  <c r="V39" i="8"/>
  <c r="L40" i="7"/>
  <c r="D38" i="8"/>
  <c r="R38" i="8"/>
  <c r="H39" i="7"/>
  <c r="C28" i="7"/>
  <c r="C27" i="8"/>
  <c r="G15" i="7"/>
  <c r="G14" i="8"/>
  <c r="P14" i="8"/>
  <c r="F15" i="7"/>
  <c r="P13" i="8"/>
  <c r="F14" i="7"/>
  <c r="R51" i="8"/>
  <c r="H52" i="7"/>
  <c r="BL122" i="8"/>
  <c r="BM106" i="8"/>
  <c r="BL106" i="8"/>
  <c r="E46" i="7"/>
  <c r="S33" i="8"/>
  <c r="I34" i="7"/>
  <c r="D33" i="8"/>
  <c r="D34" i="7"/>
  <c r="V108" i="8"/>
  <c r="L14" i="13"/>
  <c r="G39" i="8"/>
  <c r="D43" i="7"/>
  <c r="P18" i="8"/>
  <c r="F19" i="7"/>
  <c r="C90" i="8"/>
  <c r="F36" i="8"/>
  <c r="K73" i="8"/>
  <c r="R18" i="8"/>
  <c r="H19" i="7"/>
  <c r="R36" i="8"/>
  <c r="H37" i="7"/>
  <c r="J40" i="8"/>
  <c r="J16" i="13"/>
  <c r="D103" i="8"/>
  <c r="BM9" i="8"/>
  <c r="BL9" i="8"/>
  <c r="BL70" i="8"/>
  <c r="S39" i="8"/>
  <c r="I40" i="7"/>
  <c r="E39" i="8"/>
  <c r="L39" i="8"/>
  <c r="V119" i="8"/>
  <c r="L24" i="13"/>
  <c r="U124" i="8"/>
  <c r="K28" i="13"/>
  <c r="R86" i="8"/>
  <c r="H78" i="7"/>
  <c r="V46" i="8"/>
  <c r="L47" i="7"/>
  <c r="U108" i="8"/>
  <c r="K14" i="13"/>
  <c r="V45" i="8"/>
  <c r="L46" i="7"/>
  <c r="U45" i="8"/>
  <c r="K46" i="7"/>
  <c r="E108" i="8"/>
  <c r="K108" i="8"/>
  <c r="R82" i="8"/>
  <c r="H74" i="7"/>
  <c r="U73" i="8"/>
  <c r="V73" i="8"/>
  <c r="C20" i="13"/>
  <c r="J90" i="8"/>
  <c r="U104" i="8"/>
  <c r="G74" i="7"/>
  <c r="G82" i="8"/>
  <c r="E35" i="8"/>
  <c r="S35" i="8"/>
  <c r="I36" i="7"/>
  <c r="F32" i="8"/>
  <c r="S119" i="8"/>
  <c r="I24" i="13"/>
  <c r="G87" i="8"/>
  <c r="V37" i="8"/>
  <c r="S17" i="8"/>
  <c r="I18" i="7"/>
  <c r="F27" i="15"/>
  <c r="E120" i="8"/>
  <c r="K120" i="8"/>
  <c r="H164" i="8"/>
  <c r="K134" i="8"/>
  <c r="H150" i="8"/>
  <c r="H149" i="8"/>
  <c r="C169" i="8"/>
  <c r="D144" i="8"/>
  <c r="I144" i="8"/>
  <c r="D103" i="7"/>
  <c r="K162" i="8"/>
  <c r="E148" i="7"/>
  <c r="E194" i="8"/>
  <c r="AJ9" i="8"/>
  <c r="AM132" i="8"/>
  <c r="R37" i="8"/>
  <c r="H38" i="7"/>
  <c r="C130" i="7"/>
  <c r="C174" i="8"/>
  <c r="L156" i="8"/>
  <c r="L161" i="8"/>
  <c r="AE174" i="8"/>
  <c r="AH194" i="8"/>
  <c r="BA194" i="8"/>
  <c r="AS168" i="8"/>
  <c r="C203" i="8"/>
  <c r="E156" i="7"/>
  <c r="U202" i="8"/>
  <c r="K156" i="7"/>
  <c r="AH191" i="8"/>
  <c r="I32" i="8"/>
  <c r="T194" i="8"/>
  <c r="AE194" i="8"/>
  <c r="G182" i="8"/>
  <c r="G157" i="7"/>
  <c r="R192" i="8"/>
  <c r="H146" i="7"/>
  <c r="V195" i="8"/>
  <c r="E196" i="8"/>
  <c r="BG194" i="8"/>
  <c r="BD187" i="8"/>
  <c r="S182" i="8"/>
  <c r="I136" i="7"/>
  <c r="D136" i="7"/>
  <c r="S11" i="8"/>
  <c r="I12" i="7"/>
  <c r="C202" i="8"/>
  <c r="AT194" i="8"/>
  <c r="T191" i="8"/>
  <c r="D139" i="7"/>
  <c r="S185" i="8"/>
  <c r="I139" i="7"/>
  <c r="D185" i="8"/>
  <c r="AW198" i="8"/>
  <c r="AT198" i="8"/>
  <c r="AO191" i="8"/>
  <c r="AL191" i="8"/>
  <c r="AB187" i="8"/>
  <c r="D186" i="8"/>
  <c r="I186" i="8"/>
  <c r="D140" i="7"/>
  <c r="J136" i="7"/>
  <c r="D134" i="7"/>
  <c r="AL154" i="8"/>
  <c r="AO154" i="8"/>
  <c r="BG144" i="8"/>
  <c r="BG141" i="8"/>
  <c r="P104" i="8"/>
  <c r="F104" i="8"/>
  <c r="N166" i="8"/>
  <c r="D123" i="7"/>
  <c r="Y166" i="8"/>
  <c r="E152" i="8"/>
  <c r="U152" i="8"/>
  <c r="Y151" i="8"/>
  <c r="AD151" i="8"/>
  <c r="V150" i="8"/>
  <c r="BF144" i="8"/>
  <c r="BF141" i="8"/>
  <c r="AT158" i="8"/>
  <c r="AW158" i="8"/>
  <c r="BA169" i="8"/>
  <c r="Z168" i="8"/>
  <c r="BI166" i="8"/>
  <c r="AL161" i="8"/>
  <c r="AG161" i="8"/>
  <c r="O151" i="8"/>
  <c r="Q91" i="8"/>
  <c r="G91" i="8"/>
  <c r="V117" i="8"/>
  <c r="L22" i="13"/>
  <c r="AT89" i="8"/>
  <c r="AW89" i="8"/>
  <c r="P115" i="8"/>
  <c r="F20" i="13"/>
  <c r="F115" i="8"/>
  <c r="AX106" i="8"/>
  <c r="F136" i="8"/>
  <c r="L172" i="8"/>
  <c r="F99" i="8"/>
  <c r="M80" i="8"/>
  <c r="AQ77" i="8"/>
  <c r="C13" i="17"/>
  <c r="AJ77" i="8"/>
  <c r="AM80" i="8"/>
  <c r="Y68" i="8"/>
  <c r="AT54" i="8"/>
  <c r="AT53" i="8"/>
  <c r="X21" i="8"/>
  <c r="X10" i="8"/>
  <c r="S67" i="8"/>
  <c r="D51" i="8"/>
  <c r="C40" i="7"/>
  <c r="C39" i="8"/>
  <c r="G25" i="8"/>
  <c r="BD23" i="8"/>
  <c r="H49" i="8"/>
  <c r="P17" i="8"/>
  <c r="F18" i="7"/>
  <c r="AB47" i="8"/>
  <c r="R34" i="8"/>
  <c r="H35" i="7"/>
  <c r="AT15" i="8"/>
  <c r="R13" i="8"/>
  <c r="H14" i="7"/>
  <c r="K172" i="8"/>
  <c r="R42" i="8"/>
  <c r="H43" i="7"/>
  <c r="F172" i="8"/>
  <c r="F39" i="8"/>
  <c r="S20" i="8"/>
  <c r="I21" i="7"/>
  <c r="U52" i="8"/>
  <c r="K53" i="7"/>
  <c r="D53" i="7"/>
  <c r="S52" i="8"/>
  <c r="I53" i="7"/>
  <c r="D52" i="8"/>
  <c r="R52" i="8"/>
  <c r="H53" i="7"/>
  <c r="G39" i="7"/>
  <c r="G38" i="8"/>
  <c r="R31" i="8"/>
  <c r="H32" i="7"/>
  <c r="E32" i="7"/>
  <c r="D60" i="8"/>
  <c r="G35" i="7"/>
  <c r="D80" i="8"/>
  <c r="G139" i="8"/>
  <c r="G98" i="7"/>
  <c r="C24" i="13"/>
  <c r="C119" i="8"/>
  <c r="C118" i="8"/>
  <c r="E22" i="13"/>
  <c r="U117" i="8"/>
  <c r="K22" i="13"/>
  <c r="S117" i="8"/>
  <c r="I22" i="13"/>
  <c r="E117" i="8"/>
  <c r="G58" i="7"/>
  <c r="G58" i="8"/>
  <c r="G56" i="7"/>
  <c r="G56" i="8"/>
  <c r="K99" i="8"/>
  <c r="L113" i="8"/>
  <c r="J112" i="8"/>
  <c r="F128" i="8"/>
  <c r="P128" i="8"/>
  <c r="F32" i="13"/>
  <c r="C23" i="13"/>
  <c r="R113" i="8"/>
  <c r="H18" i="13"/>
  <c r="E18" i="13"/>
  <c r="U113" i="8"/>
  <c r="K18" i="13"/>
  <c r="E113" i="8"/>
  <c r="P112" i="8"/>
  <c r="F17" i="13"/>
  <c r="C14" i="13"/>
  <c r="C108" i="8"/>
  <c r="C107" i="8"/>
  <c r="G107" i="8"/>
  <c r="G13" i="13"/>
  <c r="J105" i="8"/>
  <c r="K105" i="8"/>
  <c r="V105" i="8"/>
  <c r="F102" i="8"/>
  <c r="F97" i="8"/>
  <c r="P97" i="8"/>
  <c r="F86" i="7"/>
  <c r="C97" i="8"/>
  <c r="D90" i="8"/>
  <c r="R90" i="8"/>
  <c r="H82" i="7"/>
  <c r="H81" i="7"/>
  <c r="N89" i="8"/>
  <c r="D89" i="8"/>
  <c r="F87" i="8"/>
  <c r="U86" i="8"/>
  <c r="K78" i="7"/>
  <c r="E86" i="8"/>
  <c r="K86" i="8"/>
  <c r="G76" i="7"/>
  <c r="G84" i="8"/>
  <c r="C76" i="7"/>
  <c r="C84" i="8"/>
  <c r="C74" i="7"/>
  <c r="D79" i="8"/>
  <c r="D72" i="7"/>
  <c r="G78" i="8"/>
  <c r="G71" i="7"/>
  <c r="C71" i="7"/>
  <c r="C78" i="8"/>
  <c r="D72" i="8"/>
  <c r="I67" i="8"/>
  <c r="H67" i="8"/>
  <c r="H32" i="8"/>
  <c r="G24" i="7"/>
  <c r="G23" i="8"/>
  <c r="D51" i="7"/>
  <c r="C60" i="7"/>
  <c r="K111" i="8"/>
  <c r="U118" i="8"/>
  <c r="K23" i="13"/>
  <c r="E118" i="8"/>
  <c r="E23" i="13"/>
  <c r="F129" i="8"/>
  <c r="C78" i="7"/>
  <c r="C86" i="8"/>
  <c r="D25" i="8"/>
  <c r="D110" i="8"/>
  <c r="D19" i="7"/>
  <c r="F35" i="8"/>
  <c r="U123" i="8"/>
  <c r="K27" i="13"/>
  <c r="V112" i="8"/>
  <c r="L17" i="13"/>
  <c r="D15" i="13"/>
  <c r="G114" i="8"/>
  <c r="P127" i="8"/>
  <c r="F127" i="8"/>
  <c r="G123" i="8"/>
  <c r="G17" i="13"/>
  <c r="F86" i="8"/>
  <c r="P86" i="8"/>
  <c r="F78" i="7"/>
  <c r="G85" i="8"/>
  <c r="G51" i="8"/>
  <c r="U63" i="8"/>
  <c r="K62" i="7"/>
  <c r="R63" i="8"/>
  <c r="H62" i="7"/>
  <c r="E63" i="8"/>
  <c r="V63" i="8"/>
  <c r="L62" i="7"/>
  <c r="H105" i="8"/>
  <c r="I39" i="8"/>
  <c r="H35" i="8"/>
  <c r="G16" i="15"/>
  <c r="D166" i="8"/>
  <c r="I166" i="8"/>
  <c r="S166" i="8"/>
  <c r="I123" i="7"/>
  <c r="J148" i="7"/>
  <c r="I185" i="8"/>
  <c r="H185" i="8"/>
  <c r="J145" i="7"/>
  <c r="J191" i="8"/>
  <c r="L191" i="8"/>
  <c r="V191" i="8"/>
  <c r="AT168" i="8"/>
  <c r="N21" i="8"/>
  <c r="D22" i="7"/>
  <c r="E151" i="8"/>
  <c r="H152" i="8"/>
  <c r="K196" i="8"/>
  <c r="H196" i="8"/>
  <c r="U194" i="8"/>
  <c r="E112" i="8"/>
  <c r="H112" i="8"/>
  <c r="L117" i="8"/>
  <c r="BI106" i="8"/>
  <c r="R71" i="8"/>
  <c r="S71" i="8"/>
  <c r="BD68" i="8"/>
  <c r="G68" i="8"/>
  <c r="BA50" i="8"/>
  <c r="D13" i="15"/>
  <c r="P187" i="8"/>
  <c r="F141" i="7"/>
  <c r="V194" i="8"/>
  <c r="J194" i="8"/>
  <c r="K194" i="8"/>
  <c r="Q10" i="8"/>
  <c r="AC9" i="8"/>
  <c r="Q9" i="8"/>
  <c r="D169" i="8"/>
  <c r="D126" i="7"/>
  <c r="I113" i="8"/>
  <c r="D112" i="8"/>
  <c r="AJ75" i="8"/>
  <c r="D28" i="8"/>
  <c r="L135" i="8"/>
  <c r="E100" i="7"/>
  <c r="E141" i="8"/>
  <c r="U141" i="8"/>
  <c r="Q194" i="8"/>
  <c r="AB194" i="8"/>
  <c r="D147" i="7"/>
  <c r="D193" i="8"/>
  <c r="I193" i="8"/>
  <c r="N176" i="8"/>
  <c r="D177" i="8"/>
  <c r="S177" i="8"/>
  <c r="BB168" i="8"/>
  <c r="F155" i="8"/>
  <c r="AB151" i="8"/>
  <c r="Q151" i="8"/>
  <c r="BI144" i="8"/>
  <c r="BD141" i="8"/>
  <c r="G141" i="8"/>
  <c r="T133" i="8"/>
  <c r="J92" i="7"/>
  <c r="J88" i="8"/>
  <c r="J80" i="7"/>
  <c r="BA80" i="8"/>
  <c r="AT80" i="8"/>
  <c r="E16" i="17"/>
  <c r="AS77" i="8"/>
  <c r="AU77" i="8"/>
  <c r="AW80" i="8"/>
  <c r="BA60" i="8"/>
  <c r="AN53" i="8"/>
  <c r="AO60" i="8"/>
  <c r="Q43" i="8"/>
  <c r="AB43" i="8"/>
  <c r="F43" i="8"/>
  <c r="M43" i="8"/>
  <c r="V38" i="8"/>
  <c r="E39" i="7"/>
  <c r="E37" i="7"/>
  <c r="V36" i="8"/>
  <c r="J36" i="7"/>
  <c r="V35" i="8"/>
  <c r="E35" i="7"/>
  <c r="V34" i="8"/>
  <c r="S34" i="8"/>
  <c r="I35" i="7"/>
  <c r="E27" i="7"/>
  <c r="E26" i="8"/>
  <c r="F25" i="8"/>
  <c r="J25" i="8"/>
  <c r="J26" i="7"/>
  <c r="BB21" i="8"/>
  <c r="BA23" i="8"/>
  <c r="Z21" i="8"/>
  <c r="Y23" i="8"/>
  <c r="AW15" i="8"/>
  <c r="AS10" i="8"/>
  <c r="H62" i="8"/>
  <c r="L196" i="8"/>
  <c r="BB53" i="8"/>
  <c r="D195" i="8"/>
  <c r="I195" i="8"/>
  <c r="D157" i="7"/>
  <c r="D203" i="8"/>
  <c r="S195" i="8"/>
  <c r="I149" i="7"/>
  <c r="S193" i="8"/>
  <c r="I147" i="7"/>
  <c r="AT191" i="8"/>
  <c r="AW191" i="8"/>
  <c r="AE191" i="8"/>
  <c r="N191" i="8"/>
  <c r="J144" i="7"/>
  <c r="V190" i="8"/>
  <c r="E189" i="8"/>
  <c r="R189" i="8"/>
  <c r="H143" i="7"/>
  <c r="D142" i="7"/>
  <c r="D188" i="8"/>
  <c r="D187" i="8"/>
  <c r="S188" i="8"/>
  <c r="I142" i="7"/>
  <c r="M187" i="8"/>
  <c r="BE168" i="8"/>
  <c r="N181" i="8"/>
  <c r="Y181" i="8"/>
  <c r="D133" i="7"/>
  <c r="D179" i="8"/>
  <c r="I179" i="8"/>
  <c r="R179" i="8"/>
  <c r="H133" i="7"/>
  <c r="E131" i="7"/>
  <c r="E175" i="8"/>
  <c r="N174" i="8"/>
  <c r="AL174" i="8"/>
  <c r="I33" i="8"/>
  <c r="J158" i="8"/>
  <c r="AM168" i="8"/>
  <c r="D62" i="7"/>
  <c r="D26" i="13"/>
  <c r="K167" i="8"/>
  <c r="U189" i="8"/>
  <c r="E36" i="8"/>
  <c r="AP60" i="8"/>
  <c r="D199" i="8"/>
  <c r="G150" i="7"/>
  <c r="G196" i="8"/>
  <c r="BA191" i="8"/>
  <c r="BG191" i="8"/>
  <c r="J142" i="7"/>
  <c r="J188" i="8"/>
  <c r="R184" i="8"/>
  <c r="H138" i="7"/>
  <c r="U184" i="8"/>
  <c r="U183" i="8"/>
  <c r="J182" i="8"/>
  <c r="V182" i="8"/>
  <c r="L136" i="7"/>
  <c r="U182" i="8"/>
  <c r="K136" i="7"/>
  <c r="C136" i="7"/>
  <c r="C182" i="8"/>
  <c r="P180" i="8"/>
  <c r="F134" i="7"/>
  <c r="E180" i="8"/>
  <c r="R180" i="8"/>
  <c r="H134" i="7"/>
  <c r="AN174" i="8"/>
  <c r="AN168" i="8"/>
  <c r="F171" i="8"/>
  <c r="D124" i="7"/>
  <c r="D167" i="8"/>
  <c r="I167" i="8"/>
  <c r="M166" i="8"/>
  <c r="C166" i="8"/>
  <c r="F165" i="8"/>
  <c r="E165" i="8"/>
  <c r="R165" i="8"/>
  <c r="H122" i="7"/>
  <c r="E122" i="7"/>
  <c r="J199" i="8"/>
  <c r="F29" i="15"/>
  <c r="F28" i="15"/>
  <c r="E34" i="8"/>
  <c r="E38" i="8"/>
  <c r="U190" i="8"/>
  <c r="I156" i="8"/>
  <c r="G104" i="7"/>
  <c r="AI68" i="8"/>
  <c r="Q21" i="8"/>
  <c r="S179" i="8"/>
  <c r="I133" i="7"/>
  <c r="AD181" i="8"/>
  <c r="Y194" i="8"/>
  <c r="N194" i="8"/>
  <c r="H192" i="8"/>
  <c r="J140" i="7"/>
  <c r="J186" i="8"/>
  <c r="F185" i="8"/>
  <c r="P185" i="8"/>
  <c r="F139" i="7"/>
  <c r="AO181" i="8"/>
  <c r="AL181" i="8"/>
  <c r="O181" i="8"/>
  <c r="AA174" i="8"/>
  <c r="AG176" i="8"/>
  <c r="O166" i="8"/>
  <c r="AB166" i="8"/>
  <c r="AW10" i="8"/>
  <c r="G191" i="8"/>
  <c r="V196" i="8"/>
  <c r="AO194" i="8"/>
  <c r="C194" i="8"/>
  <c r="BD191" i="8"/>
  <c r="C176" i="8"/>
  <c r="BA174" i="8"/>
  <c r="Q169" i="8"/>
  <c r="AW166" i="8"/>
  <c r="AL50" i="8"/>
  <c r="AL23" i="8"/>
  <c r="R195" i="8"/>
  <c r="H149" i="7"/>
  <c r="R186" i="8"/>
  <c r="H140" i="7"/>
  <c r="D178" i="8"/>
  <c r="I178" i="8"/>
  <c r="BF166" i="8"/>
  <c r="BI154" i="8"/>
  <c r="AI53" i="8"/>
  <c r="J127" i="8"/>
  <c r="G144" i="8"/>
  <c r="BF194" i="8"/>
  <c r="AG194" i="8"/>
  <c r="R177" i="8"/>
  <c r="AP80" i="8"/>
  <c r="BI169" i="8"/>
  <c r="AG151" i="8"/>
  <c r="AT144" i="8"/>
  <c r="AM133" i="8"/>
  <c r="AL80" i="8"/>
  <c r="AT50" i="8"/>
  <c r="AX37" i="8"/>
  <c r="AW23" i="8"/>
  <c r="BD15" i="8"/>
  <c r="AM11" i="8"/>
  <c r="AW151" i="8"/>
  <c r="AL151" i="8"/>
  <c r="Y138" i="8"/>
  <c r="AT11" i="8"/>
  <c r="AT10" i="8"/>
  <c r="K119" i="8"/>
  <c r="AW168" i="8"/>
  <c r="L194" i="8"/>
  <c r="L105" i="8"/>
  <c r="S176" i="8"/>
  <c r="I132" i="7"/>
  <c r="D132" i="7"/>
  <c r="AG174" i="8"/>
  <c r="AB174" i="8"/>
  <c r="G130" i="7"/>
  <c r="G174" i="8"/>
  <c r="E118" i="7"/>
  <c r="U161" i="8"/>
  <c r="K118" i="7"/>
  <c r="R161" i="8"/>
  <c r="H118" i="7"/>
  <c r="E161" i="8"/>
  <c r="G123" i="7"/>
  <c r="G166" i="8"/>
  <c r="C80" i="8"/>
  <c r="P176" i="8"/>
  <c r="F132" i="7"/>
  <c r="S161" i="8"/>
  <c r="I118" i="7"/>
  <c r="D118" i="7"/>
  <c r="D161" i="8"/>
  <c r="I161" i="8"/>
  <c r="S120" i="8"/>
  <c r="I25" i="13"/>
  <c r="V162" i="8"/>
  <c r="L119" i="7"/>
  <c r="G181" i="8"/>
  <c r="AD194" i="8"/>
  <c r="G161" i="8"/>
  <c r="G180" i="8"/>
  <c r="P188" i="8"/>
  <c r="F142" i="7"/>
  <c r="O191" i="8"/>
  <c r="R182" i="8"/>
  <c r="H136" i="7"/>
  <c r="AB191" i="8"/>
  <c r="F191" i="8"/>
  <c r="BA198" i="8"/>
  <c r="J190" i="8"/>
  <c r="E186" i="8"/>
  <c r="AD191" i="8"/>
  <c r="Y191" i="8"/>
  <c r="AO187" i="8"/>
  <c r="E134" i="7"/>
  <c r="U177" i="8"/>
  <c r="BG174" i="8"/>
  <c r="BA154" i="8"/>
  <c r="BD151" i="8"/>
  <c r="M138" i="8"/>
  <c r="AO28" i="8"/>
  <c r="AL28" i="8"/>
  <c r="AL37" i="8"/>
  <c r="AK21" i="8"/>
  <c r="F175" i="8"/>
  <c r="Y144" i="8"/>
  <c r="U187" i="8"/>
  <c r="AG191" i="8"/>
  <c r="E136" i="7"/>
  <c r="S180" i="8"/>
  <c r="I134" i="7"/>
  <c r="J153" i="8"/>
  <c r="V153" i="8"/>
  <c r="AO80" i="8"/>
  <c r="S123" i="8"/>
  <c r="I27" i="13"/>
  <c r="F92" i="8"/>
  <c r="V16" i="8"/>
  <c r="J17" i="7"/>
  <c r="AU11" i="8"/>
  <c r="V123" i="8"/>
  <c r="L27" i="13"/>
  <c r="D73" i="8"/>
  <c r="S73" i="8"/>
  <c r="Q60" i="8"/>
  <c r="U116" i="8"/>
  <c r="K21" i="13"/>
  <c r="AP11" i="8"/>
  <c r="T60" i="8"/>
  <c r="AP23" i="8"/>
  <c r="AG146" i="8"/>
  <c r="U151" i="8"/>
  <c r="E108" i="7"/>
  <c r="R151" i="8"/>
  <c r="H108" i="7"/>
  <c r="P133" i="8"/>
  <c r="F92" i="7"/>
  <c r="K113" i="8"/>
  <c r="H113" i="8"/>
  <c r="D25" i="13"/>
  <c r="K135" i="8"/>
  <c r="H190" i="8"/>
  <c r="P189" i="8"/>
  <c r="F143" i="7"/>
  <c r="F189" i="8"/>
  <c r="G124" i="7"/>
  <c r="G167" i="8"/>
  <c r="F163" i="8"/>
  <c r="P163" i="8"/>
  <c r="F120" i="7"/>
  <c r="P135" i="8"/>
  <c r="F94" i="7"/>
  <c r="F135" i="8"/>
  <c r="S121" i="8"/>
  <c r="I26" i="13"/>
  <c r="D121" i="8"/>
  <c r="I121" i="8"/>
  <c r="C13" i="13"/>
  <c r="R84" i="8"/>
  <c r="H76" i="7"/>
  <c r="E76" i="7"/>
  <c r="C83" i="8"/>
  <c r="C75" i="7"/>
  <c r="F66" i="8"/>
  <c r="J64" i="8"/>
  <c r="C64" i="8"/>
  <c r="F59" i="8"/>
  <c r="E57" i="7"/>
  <c r="E57" i="8"/>
  <c r="L57" i="8"/>
  <c r="S57" i="8"/>
  <c r="I57" i="7"/>
  <c r="D56" i="7"/>
  <c r="D56" i="8"/>
  <c r="E53" i="7"/>
  <c r="E52" i="8"/>
  <c r="H52" i="8"/>
  <c r="P51" i="8"/>
  <c r="F52" i="7"/>
  <c r="G49" i="7"/>
  <c r="G48" i="8"/>
  <c r="E47" i="7"/>
  <c r="R46" i="8"/>
  <c r="H47" i="7"/>
  <c r="E46" i="8"/>
  <c r="L46" i="8"/>
  <c r="S46" i="8"/>
  <c r="I47" i="7"/>
  <c r="G46" i="7"/>
  <c r="G45" i="8"/>
  <c r="P39" i="8"/>
  <c r="F40" i="7"/>
  <c r="F38" i="8"/>
  <c r="P38" i="8"/>
  <c r="F39" i="7"/>
  <c r="E14" i="7"/>
  <c r="S13" i="8"/>
  <c r="I14" i="7"/>
  <c r="V13" i="8"/>
  <c r="L14" i="7"/>
  <c r="H139" i="8"/>
  <c r="K35" i="8"/>
  <c r="H34" i="8"/>
  <c r="K39" i="8"/>
  <c r="S37" i="8"/>
  <c r="I38" i="7"/>
  <c r="D37" i="8"/>
  <c r="G28" i="8"/>
  <c r="G29" i="7"/>
  <c r="S138" i="8"/>
  <c r="I97" i="7"/>
  <c r="D97" i="7"/>
  <c r="D138" i="8"/>
  <c r="I138" i="8"/>
  <c r="P151" i="8"/>
  <c r="F108" i="7"/>
  <c r="F151" i="8"/>
  <c r="L157" i="8"/>
  <c r="P191" i="8"/>
  <c r="F145" i="7"/>
  <c r="F190" i="8"/>
  <c r="G144" i="7"/>
  <c r="G190" i="8"/>
  <c r="P184" i="8"/>
  <c r="F138" i="7"/>
  <c r="AB181" i="8"/>
  <c r="F184" i="8"/>
  <c r="E184" i="8"/>
  <c r="E138" i="7"/>
  <c r="G171" i="8"/>
  <c r="G128" i="7"/>
  <c r="E102" i="7"/>
  <c r="E143" i="8"/>
  <c r="U143" i="8"/>
  <c r="F141" i="8"/>
  <c r="P141" i="8"/>
  <c r="F100" i="7"/>
  <c r="D100" i="7"/>
  <c r="D141" i="8"/>
  <c r="F121" i="8"/>
  <c r="J26" i="13"/>
  <c r="U121" i="8"/>
  <c r="K26" i="13"/>
  <c r="I119" i="8"/>
  <c r="I34" i="8"/>
  <c r="H119" i="8"/>
  <c r="J135" i="7"/>
  <c r="V181" i="8"/>
  <c r="L135" i="7"/>
  <c r="G16" i="7"/>
  <c r="G11" i="8"/>
  <c r="G12" i="7"/>
  <c r="L143" i="8"/>
  <c r="D131" i="7"/>
  <c r="S175" i="8"/>
  <c r="I131" i="7"/>
  <c r="R175" i="8"/>
  <c r="H131" i="7"/>
  <c r="D175" i="8"/>
  <c r="G126" i="7"/>
  <c r="G169" i="8"/>
  <c r="D146" i="8"/>
  <c r="I146" i="8"/>
  <c r="P145" i="8"/>
  <c r="F104" i="7"/>
  <c r="E104" i="7"/>
  <c r="E145" i="8"/>
  <c r="U145" i="8"/>
  <c r="K104" i="7"/>
  <c r="V145" i="8"/>
  <c r="R145" i="8"/>
  <c r="H104" i="7"/>
  <c r="F143" i="8"/>
  <c r="C29" i="13"/>
  <c r="C125" i="8"/>
  <c r="L165" i="8"/>
  <c r="K165" i="8"/>
  <c r="C91" i="8"/>
  <c r="M89" i="8"/>
  <c r="C89" i="8"/>
  <c r="F196" i="8"/>
  <c r="P196" i="8"/>
  <c r="F150" i="7"/>
  <c r="U192" i="8"/>
  <c r="J146" i="7"/>
  <c r="J192" i="8"/>
  <c r="V192" i="8"/>
  <c r="F180" i="8"/>
  <c r="H180" i="8"/>
  <c r="K180" i="8"/>
  <c r="H179" i="8"/>
  <c r="F177" i="8"/>
  <c r="F176" i="8"/>
  <c r="G177" i="8"/>
  <c r="G176" i="8"/>
  <c r="Q176" i="8"/>
  <c r="G132" i="7"/>
  <c r="P170" i="8"/>
  <c r="F127" i="7"/>
  <c r="F170" i="8"/>
  <c r="V157" i="8"/>
  <c r="U157" i="8"/>
  <c r="P156" i="8"/>
  <c r="F113" i="7"/>
  <c r="F156" i="8"/>
  <c r="U156" i="8"/>
  <c r="E113" i="7"/>
  <c r="E156" i="8"/>
  <c r="R156" i="8"/>
  <c r="H113" i="7"/>
  <c r="P153" i="8"/>
  <c r="F110" i="7"/>
  <c r="F153" i="8"/>
  <c r="U150" i="8"/>
  <c r="J150" i="8"/>
  <c r="V142" i="8"/>
  <c r="U142" i="8"/>
  <c r="J142" i="8"/>
  <c r="D101" i="7"/>
  <c r="R142" i="8"/>
  <c r="H101" i="7"/>
  <c r="S142" i="8"/>
  <c r="I101" i="7"/>
  <c r="E128" i="8"/>
  <c r="L128" i="8"/>
  <c r="E32" i="13"/>
  <c r="S128" i="8"/>
  <c r="I32" i="13"/>
  <c r="V128" i="8"/>
  <c r="L32" i="13"/>
  <c r="J149" i="7"/>
  <c r="J195" i="8"/>
  <c r="E147" i="7"/>
  <c r="E193" i="8"/>
  <c r="E128" i="7"/>
  <c r="R171" i="8"/>
  <c r="H128" i="7"/>
  <c r="E171" i="8"/>
  <c r="E94" i="7"/>
  <c r="U135" i="8"/>
  <c r="P35" i="8"/>
  <c r="F36" i="7"/>
  <c r="D17" i="8"/>
  <c r="D18" i="7"/>
  <c r="D15" i="7"/>
  <c r="D14" i="8"/>
  <c r="I14" i="8"/>
  <c r="H163" i="8"/>
  <c r="H38" i="8"/>
  <c r="C161" i="8"/>
  <c r="P192" i="8"/>
  <c r="F146" i="7"/>
  <c r="F192" i="8"/>
  <c r="J179" i="8"/>
  <c r="V179" i="8"/>
  <c r="D16" i="27"/>
  <c r="C16" i="27" s="1"/>
  <c r="P136" i="8"/>
  <c r="F95" i="7"/>
  <c r="C136" i="8"/>
  <c r="R154" i="8"/>
  <c r="H111" i="7"/>
  <c r="G154" i="8"/>
  <c r="H135" i="8"/>
  <c r="G150" i="8"/>
  <c r="S171" i="8"/>
  <c r="I128" i="7"/>
  <c r="H162" i="8"/>
  <c r="G133" i="8"/>
  <c r="F193" i="8"/>
  <c r="G138" i="7"/>
  <c r="G184" i="8"/>
  <c r="J152" i="8"/>
  <c r="V152" i="8"/>
  <c r="S150" i="8"/>
  <c r="I107" i="7"/>
  <c r="R150" i="8"/>
  <c r="H107" i="7"/>
  <c r="R183" i="8"/>
  <c r="H137" i="7"/>
  <c r="F157" i="8"/>
  <c r="V104" i="8"/>
  <c r="U18" i="8"/>
  <c r="K19" i="7"/>
  <c r="V82" i="8"/>
  <c r="L74" i="7"/>
  <c r="F19" i="8"/>
  <c r="U109" i="8"/>
  <c r="K151" i="8"/>
  <c r="I35" i="8"/>
  <c r="H33" i="8"/>
  <c r="C73" i="7"/>
  <c r="S174" i="8"/>
  <c r="I130" i="7"/>
  <c r="K142" i="8"/>
  <c r="L163" i="8"/>
  <c r="K163" i="8"/>
  <c r="I86" i="8"/>
  <c r="R80" i="8"/>
  <c r="H73" i="7"/>
  <c r="S80" i="8"/>
  <c r="I73" i="7"/>
  <c r="H142" i="8"/>
  <c r="R181" i="8"/>
  <c r="H135" i="7"/>
  <c r="E181" i="8"/>
  <c r="L181" i="8"/>
  <c r="E135" i="7"/>
  <c r="U181" i="8"/>
  <c r="K135" i="7"/>
  <c r="P154" i="8"/>
  <c r="F111" i="7"/>
  <c r="K55" i="8"/>
  <c r="L55" i="8"/>
  <c r="F194" i="8"/>
  <c r="F203" i="8"/>
  <c r="G154" i="7"/>
  <c r="G200" i="8"/>
  <c r="F197" i="8"/>
  <c r="P197" i="8"/>
  <c r="F151" i="7"/>
  <c r="J139" i="7"/>
  <c r="V185" i="8"/>
  <c r="U185" i="8"/>
  <c r="D153" i="8"/>
  <c r="D110" i="7"/>
  <c r="R153" i="8"/>
  <c r="H110" i="7"/>
  <c r="G20" i="7"/>
  <c r="G19" i="8"/>
  <c r="S160" i="8"/>
  <c r="I117" i="7"/>
  <c r="K190" i="8"/>
  <c r="I135" i="8"/>
  <c r="U195" i="8"/>
  <c r="D160" i="8"/>
  <c r="H121" i="8"/>
  <c r="R160" i="8"/>
  <c r="H117" i="7"/>
  <c r="K121" i="8"/>
  <c r="E195" i="8"/>
  <c r="E197" i="8"/>
  <c r="E151" i="7"/>
  <c r="R197" i="8"/>
  <c r="H151" i="7"/>
  <c r="U197" i="8"/>
  <c r="J193" i="8"/>
  <c r="J147" i="7"/>
  <c r="V193" i="8"/>
  <c r="R188" i="8"/>
  <c r="H142" i="7"/>
  <c r="E188" i="8"/>
  <c r="H188" i="8"/>
  <c r="U188" i="8"/>
  <c r="V175" i="8"/>
  <c r="L131" i="7"/>
  <c r="U175" i="8"/>
  <c r="K131" i="7"/>
  <c r="J175" i="8"/>
  <c r="S146" i="8"/>
  <c r="I105" i="7"/>
  <c r="D105" i="7"/>
  <c r="D151" i="8"/>
  <c r="I151" i="8"/>
  <c r="L149" i="8"/>
  <c r="S153" i="8"/>
  <c r="I110" i="7"/>
  <c r="E149" i="7"/>
  <c r="P202" i="8"/>
  <c r="F156" i="7"/>
  <c r="F195" i="8"/>
  <c r="G120" i="7"/>
  <c r="G163" i="8"/>
  <c r="S141" i="8"/>
  <c r="I100" i="7"/>
  <c r="R141" i="8"/>
  <c r="H100" i="7"/>
  <c r="P194" i="8"/>
  <c r="F148" i="7"/>
  <c r="U171" i="8"/>
  <c r="E203" i="8"/>
  <c r="L203" i="8"/>
  <c r="E157" i="7"/>
  <c r="C199" i="8"/>
  <c r="E127" i="7"/>
  <c r="D122" i="7"/>
  <c r="D165" i="8"/>
  <c r="S165" i="8"/>
  <c r="I122" i="7"/>
  <c r="S143" i="8"/>
  <c r="I102" i="7"/>
  <c r="R143" i="8"/>
  <c r="H102" i="7"/>
  <c r="I183" i="8"/>
  <c r="G195" i="8"/>
  <c r="R193" i="8"/>
  <c r="H147" i="7"/>
  <c r="J141" i="8"/>
  <c r="V141" i="8"/>
  <c r="D30" i="13"/>
  <c r="D126" i="8"/>
  <c r="E160" i="8"/>
  <c r="F150" i="8"/>
  <c r="F145" i="8"/>
  <c r="F105" i="8"/>
  <c r="J164" i="8"/>
  <c r="E19" i="13"/>
  <c r="V114" i="8"/>
  <c r="L19" i="13"/>
  <c r="F84" i="8"/>
  <c r="D58" i="7"/>
  <c r="R58" i="8"/>
  <c r="H58" i="7"/>
  <c r="AY168" i="8"/>
  <c r="BF174" i="8"/>
  <c r="BJ174" i="8"/>
  <c r="C133" i="8"/>
  <c r="BD158" i="8"/>
  <c r="BG158" i="8"/>
  <c r="BF158" i="8"/>
  <c r="AY132" i="8"/>
  <c r="BD133" i="8"/>
  <c r="C101" i="8"/>
  <c r="BI98" i="8"/>
  <c r="BJ98" i="8"/>
  <c r="BG98" i="8"/>
  <c r="BA94" i="8"/>
  <c r="I84" i="8"/>
  <c r="E80" i="8"/>
  <c r="BF68" i="8"/>
  <c r="BG68" i="8"/>
  <c r="BA68" i="8"/>
  <c r="BD60" i="8"/>
  <c r="BJ60" i="8"/>
  <c r="BG60" i="8"/>
  <c r="BF60" i="8"/>
  <c r="AY53" i="8"/>
  <c r="C60" i="8"/>
  <c r="BD50" i="8"/>
  <c r="F42" i="8"/>
  <c r="BJ28" i="8"/>
  <c r="BG28" i="8"/>
  <c r="BC21" i="8"/>
  <c r="BF28" i="8"/>
  <c r="BD28" i="8"/>
  <c r="BF23" i="8"/>
  <c r="BI23" i="8"/>
  <c r="AZ21" i="8"/>
  <c r="AZ10" i="8"/>
  <c r="AY10" i="8"/>
  <c r="BI15" i="8"/>
  <c r="F18" i="8"/>
  <c r="H18" i="8"/>
  <c r="BF15" i="8"/>
  <c r="K18" i="8"/>
  <c r="BG15" i="8"/>
  <c r="BJ15" i="8"/>
  <c r="BA11" i="8"/>
  <c r="D11" i="8"/>
  <c r="BJ198" i="8"/>
  <c r="L185" i="8"/>
  <c r="L119" i="8"/>
  <c r="BH77" i="8"/>
  <c r="BI80" i="8"/>
  <c r="J95" i="8"/>
  <c r="AX94" i="8"/>
  <c r="J79" i="8"/>
  <c r="AV68" i="8"/>
  <c r="AV9" i="8"/>
  <c r="AX53" i="8"/>
  <c r="V177" i="8"/>
  <c r="J176" i="8"/>
  <c r="J133" i="7"/>
  <c r="T174" i="8"/>
  <c r="J177" i="8"/>
  <c r="AP174" i="8"/>
  <c r="AO174" i="8"/>
  <c r="AP168" i="8"/>
  <c r="AO169" i="8"/>
  <c r="AP132" i="8"/>
  <c r="AO132" i="8"/>
  <c r="AO94" i="8"/>
  <c r="AO70" i="8"/>
  <c r="T70" i="8"/>
  <c r="J157" i="7"/>
  <c r="V171" i="8"/>
  <c r="L128" i="7"/>
  <c r="J171" i="8"/>
  <c r="J115" i="7"/>
  <c r="J116" i="7"/>
  <c r="AH154" i="8"/>
  <c r="V146" i="8"/>
  <c r="T144" i="8"/>
  <c r="J103" i="7"/>
  <c r="AH146" i="8"/>
  <c r="L146" i="8"/>
  <c r="T138" i="8"/>
  <c r="J97" i="7"/>
  <c r="J96" i="7"/>
  <c r="T101" i="8"/>
  <c r="J31" i="13"/>
  <c r="L124" i="8"/>
  <c r="J123" i="8"/>
  <c r="L123" i="8"/>
  <c r="V121" i="8"/>
  <c r="L26" i="13"/>
  <c r="V110" i="8"/>
  <c r="L15" i="13"/>
  <c r="V102" i="8"/>
  <c r="L102" i="8"/>
  <c r="T89" i="8"/>
  <c r="J89" i="8"/>
  <c r="AF77" i="8"/>
  <c r="V87" i="8"/>
  <c r="L79" i="7"/>
  <c r="U82" i="8"/>
  <c r="K74" i="7"/>
  <c r="J74" i="7"/>
  <c r="J60" i="8"/>
  <c r="J60" i="7"/>
  <c r="U60" i="8"/>
  <c r="K60" i="7"/>
  <c r="J61" i="7"/>
  <c r="J62" i="8"/>
  <c r="AF53" i="8"/>
  <c r="T54" i="8"/>
  <c r="V58" i="8"/>
  <c r="L58" i="7"/>
  <c r="J58" i="8"/>
  <c r="T50" i="8"/>
  <c r="V51" i="8"/>
  <c r="L52" i="7"/>
  <c r="J51" i="8"/>
  <c r="U51" i="8"/>
  <c r="K52" i="7"/>
  <c r="V30" i="8"/>
  <c r="L31" i="7"/>
  <c r="T23" i="8"/>
  <c r="J24" i="7"/>
  <c r="U14" i="8"/>
  <c r="K15" i="7"/>
  <c r="V14" i="8"/>
  <c r="L15" i="7"/>
  <c r="J15" i="7"/>
  <c r="K38" i="8"/>
  <c r="H167" i="8"/>
  <c r="Z10" i="8"/>
  <c r="C43" i="8"/>
  <c r="C44" i="7"/>
  <c r="F16" i="17"/>
  <c r="G108" i="7"/>
  <c r="G151" i="8"/>
  <c r="G148" i="7"/>
  <c r="G194" i="8"/>
  <c r="O174" i="8"/>
  <c r="AD174" i="8"/>
  <c r="L186" i="8"/>
  <c r="S194" i="8"/>
  <c r="I148" i="7"/>
  <c r="D194" i="8"/>
  <c r="D148" i="7"/>
  <c r="R194" i="8"/>
  <c r="H148" i="7"/>
  <c r="G21" i="8"/>
  <c r="G22" i="7"/>
  <c r="K34" i="8"/>
  <c r="H36" i="8"/>
  <c r="K36" i="8"/>
  <c r="I36" i="8"/>
  <c r="D174" i="8"/>
  <c r="D130" i="7"/>
  <c r="AO53" i="8"/>
  <c r="P166" i="8"/>
  <c r="F123" i="7"/>
  <c r="F166" i="8"/>
  <c r="L182" i="8"/>
  <c r="D181" i="8"/>
  <c r="S181" i="8"/>
  <c r="I135" i="7"/>
  <c r="D135" i="7"/>
  <c r="D191" i="8"/>
  <c r="I191" i="8"/>
  <c r="S191" i="8"/>
  <c r="I145" i="7"/>
  <c r="D145" i="7"/>
  <c r="E13" i="17"/>
  <c r="G11" i="7"/>
  <c r="G10" i="8"/>
  <c r="F16" i="15"/>
  <c r="E166" i="8"/>
  <c r="E123" i="7"/>
  <c r="U166" i="8"/>
  <c r="R166" i="8"/>
  <c r="H123" i="7"/>
  <c r="K189" i="8"/>
  <c r="H189" i="8"/>
  <c r="BB10" i="8"/>
  <c r="G44" i="7"/>
  <c r="G43" i="8"/>
  <c r="D176" i="8"/>
  <c r="I176" i="8"/>
  <c r="I177" i="8"/>
  <c r="I38" i="8"/>
  <c r="H177" i="8"/>
  <c r="H73" i="8"/>
  <c r="I73" i="8"/>
  <c r="L153" i="8"/>
  <c r="K153" i="8"/>
  <c r="C97" i="7"/>
  <c r="C138" i="8"/>
  <c r="L190" i="8"/>
  <c r="G187" i="8"/>
  <c r="G60" i="8"/>
  <c r="G60" i="7"/>
  <c r="L23" i="7"/>
  <c r="AO21" i="8"/>
  <c r="AO10" i="8"/>
  <c r="AK10" i="8"/>
  <c r="AL21" i="8"/>
  <c r="AL10" i="8"/>
  <c r="E145" i="7"/>
  <c r="E191" i="8"/>
  <c r="R191" i="8"/>
  <c r="H145" i="7"/>
  <c r="U191" i="8"/>
  <c r="K161" i="8"/>
  <c r="H161" i="8"/>
  <c r="J144" i="8"/>
  <c r="D120" i="8"/>
  <c r="K186" i="8"/>
  <c r="H186" i="8"/>
  <c r="P174" i="8"/>
  <c r="F130" i="7"/>
  <c r="F174" i="8"/>
  <c r="L150" i="8"/>
  <c r="K150" i="8"/>
  <c r="K156" i="8"/>
  <c r="H156" i="8"/>
  <c r="H143" i="8"/>
  <c r="K143" i="8"/>
  <c r="E56" i="8"/>
  <c r="I56" i="8"/>
  <c r="H57" i="8"/>
  <c r="K152" i="8"/>
  <c r="L152" i="8"/>
  <c r="I17" i="8"/>
  <c r="H17" i="8"/>
  <c r="L195" i="8"/>
  <c r="L142" i="8"/>
  <c r="K184" i="8"/>
  <c r="H184" i="8"/>
  <c r="I37" i="8"/>
  <c r="H37" i="8"/>
  <c r="L145" i="8"/>
  <c r="K145" i="8"/>
  <c r="H145" i="8"/>
  <c r="I175" i="8"/>
  <c r="H175" i="8"/>
  <c r="I141" i="8"/>
  <c r="H141" i="8"/>
  <c r="L179" i="8"/>
  <c r="K179" i="8"/>
  <c r="H193" i="8"/>
  <c r="K192" i="8"/>
  <c r="L192" i="8"/>
  <c r="P181" i="8"/>
  <c r="F135" i="7"/>
  <c r="F181" i="8"/>
  <c r="K160" i="8"/>
  <c r="H160" i="8"/>
  <c r="L160" i="8"/>
  <c r="L141" i="8"/>
  <c r="K141" i="8"/>
  <c r="K195" i="8"/>
  <c r="H195" i="8"/>
  <c r="I160" i="8"/>
  <c r="K164" i="8"/>
  <c r="L164" i="8"/>
  <c r="I153" i="8"/>
  <c r="H153" i="8"/>
  <c r="H151" i="8"/>
  <c r="I165" i="8"/>
  <c r="H165" i="8"/>
  <c r="K175" i="8"/>
  <c r="L175" i="8"/>
  <c r="L193" i="8"/>
  <c r="K193" i="8"/>
  <c r="H197" i="8"/>
  <c r="K197" i="8"/>
  <c r="BD21" i="8"/>
  <c r="AY9" i="8"/>
  <c r="BA21" i="8"/>
  <c r="BG21" i="8"/>
  <c r="BF21" i="8"/>
  <c r="K177" i="8"/>
  <c r="L177" i="8"/>
  <c r="L176" i="8"/>
  <c r="V174" i="8"/>
  <c r="L130" i="7"/>
  <c r="J174" i="8"/>
  <c r="U174" i="8"/>
  <c r="K130" i="7"/>
  <c r="J130" i="7"/>
  <c r="T68" i="8"/>
  <c r="J70" i="8"/>
  <c r="L171" i="8"/>
  <c r="J88" i="7"/>
  <c r="J101" i="8"/>
  <c r="T53" i="8"/>
  <c r="J54" i="7"/>
  <c r="J51" i="7"/>
  <c r="J23" i="8"/>
  <c r="I194" i="8"/>
  <c r="H194" i="8"/>
  <c r="K166" i="8"/>
  <c r="H166" i="8"/>
  <c r="Z9" i="8"/>
  <c r="BB9" i="8"/>
  <c r="E174" i="8"/>
  <c r="H174" i="8"/>
  <c r="E130" i="7"/>
  <c r="R174" i="8"/>
  <c r="H130" i="7"/>
  <c r="H191" i="8"/>
  <c r="K191" i="8"/>
  <c r="AY130" i="8"/>
  <c r="AY131" i="8"/>
  <c r="K174" i="8"/>
  <c r="L174" i="8"/>
  <c r="I174" i="8"/>
  <c r="AY201" i="8"/>
  <c r="AY204" i="8"/>
  <c r="R176" i="8"/>
  <c r="H132" i="7"/>
  <c r="R178" i="8"/>
  <c r="O176" i="8"/>
  <c r="E178" i="8"/>
  <c r="AO176" i="8"/>
  <c r="AP169" i="8"/>
  <c r="AK168" i="8"/>
  <c r="E137" i="8"/>
  <c r="I137" i="8"/>
  <c r="D137" i="8"/>
  <c r="AL133" i="8"/>
  <c r="AL132" i="8"/>
  <c r="D11" i="15"/>
  <c r="G29" i="15"/>
  <c r="V103" i="8"/>
  <c r="R95" i="8"/>
  <c r="H84" i="7"/>
  <c r="V88" i="8"/>
  <c r="L80" i="7"/>
  <c r="E80" i="7"/>
  <c r="E13" i="15"/>
  <c r="U88" i="8"/>
  <c r="K80" i="7"/>
  <c r="C13" i="15"/>
  <c r="AL77" i="8"/>
  <c r="AM77" i="8"/>
  <c r="F21" i="15"/>
  <c r="R87" i="8"/>
  <c r="H79" i="7"/>
  <c r="S87" i="8"/>
  <c r="I79" i="7"/>
  <c r="D87" i="8"/>
  <c r="G15" i="15"/>
  <c r="AI75" i="8"/>
  <c r="AL68" i="8"/>
  <c r="H71" i="8"/>
  <c r="I71" i="8"/>
  <c r="AI9" i="8"/>
  <c r="R66" i="8"/>
  <c r="H65" i="7"/>
  <c r="S66" i="8"/>
  <c r="I65" i="7"/>
  <c r="U64" i="8"/>
  <c r="K63" i="7"/>
  <c r="AL53" i="8"/>
  <c r="U56" i="8"/>
  <c r="K56" i="7"/>
  <c r="AP53" i="8"/>
  <c r="V56" i="8"/>
  <c r="L56" i="7"/>
  <c r="S56" i="8"/>
  <c r="I56" i="7"/>
  <c r="R56" i="8"/>
  <c r="H56" i="7"/>
  <c r="E176" i="8"/>
  <c r="K178" i="8"/>
  <c r="H178" i="8"/>
  <c r="U176" i="8"/>
  <c r="K132" i="7"/>
  <c r="E132" i="7"/>
  <c r="AO168" i="8"/>
  <c r="H137" i="8"/>
  <c r="AI130" i="8"/>
  <c r="AI131" i="8"/>
  <c r="H87" i="8"/>
  <c r="I87" i="8"/>
  <c r="C11" i="15"/>
  <c r="AL9" i="8"/>
  <c r="H176" i="8"/>
  <c r="K176" i="8"/>
  <c r="AT106" i="8"/>
  <c r="AU106" i="8"/>
  <c r="M98" i="8"/>
  <c r="C98" i="8"/>
  <c r="AT94" i="8"/>
  <c r="AU94" i="8"/>
  <c r="AW94" i="8"/>
  <c r="C95" i="8"/>
  <c r="S79" i="8"/>
  <c r="I72" i="7"/>
  <c r="U79" i="8"/>
  <c r="K72" i="7"/>
  <c r="R79" i="8"/>
  <c r="H72" i="7"/>
  <c r="V79" i="8"/>
  <c r="L72" i="7"/>
  <c r="E72" i="7"/>
  <c r="AQ75" i="8"/>
  <c r="AQ130" i="8"/>
  <c r="R72" i="8"/>
  <c r="U72" i="8"/>
  <c r="AR9" i="8"/>
  <c r="AQ9" i="8"/>
  <c r="M70" i="8"/>
  <c r="P47" i="8"/>
  <c r="F48" i="7"/>
  <c r="AR130" i="8"/>
  <c r="C47" i="8"/>
  <c r="C48" i="7"/>
  <c r="G23" i="17"/>
  <c r="F23" i="17"/>
  <c r="C11" i="17"/>
  <c r="M68" i="8"/>
  <c r="C68" i="8"/>
  <c r="C70" i="8"/>
  <c r="AQ131" i="8"/>
  <c r="AU130" i="8"/>
  <c r="AR131" i="8"/>
  <c r="AQ201" i="8"/>
  <c r="AU131" i="8"/>
  <c r="AR201" i="8"/>
  <c r="AQ204" i="8"/>
  <c r="AU201" i="8"/>
  <c r="AR204" i="8"/>
  <c r="AU204" i="8"/>
  <c r="F31" i="13"/>
  <c r="G118" i="8"/>
  <c r="P110" i="8"/>
  <c r="F15" i="13"/>
  <c r="F110" i="8"/>
  <c r="AC168" i="8"/>
  <c r="Q198" i="8"/>
  <c r="AC132" i="8"/>
  <c r="P85" i="8"/>
  <c r="F77" i="7"/>
  <c r="F78" i="8"/>
  <c r="P78" i="8"/>
  <c r="F71" i="7"/>
  <c r="Z75" i="8"/>
  <c r="Z130" i="8"/>
  <c r="G65" i="7"/>
  <c r="I128" i="8"/>
  <c r="R128" i="8"/>
  <c r="H32" i="13"/>
  <c r="H128" i="8"/>
  <c r="D125" i="8"/>
  <c r="K124" i="8"/>
  <c r="H124" i="8"/>
  <c r="P124" i="8"/>
  <c r="F28" i="13"/>
  <c r="F124" i="8"/>
  <c r="C124" i="8"/>
  <c r="C123" i="8"/>
  <c r="K117" i="8"/>
  <c r="F117" i="8"/>
  <c r="R108" i="8"/>
  <c r="H14" i="13"/>
  <c r="S108" i="8"/>
  <c r="I14" i="13"/>
  <c r="D14" i="13"/>
  <c r="D127" i="8"/>
  <c r="I122" i="8"/>
  <c r="R112" i="8"/>
  <c r="H17" i="13"/>
  <c r="I112" i="8"/>
  <c r="S112" i="8"/>
  <c r="I17" i="13"/>
  <c r="L112" i="8"/>
  <c r="U112" i="8"/>
  <c r="K17" i="13"/>
  <c r="R125" i="8"/>
  <c r="H29" i="13"/>
  <c r="S125" i="8"/>
  <c r="I29" i="13"/>
  <c r="D29" i="13"/>
  <c r="R118" i="8"/>
  <c r="H23" i="13"/>
  <c r="D118" i="8"/>
  <c r="I118" i="8"/>
  <c r="S118" i="8"/>
  <c r="I23" i="13"/>
  <c r="M106" i="8"/>
  <c r="C116" i="8"/>
  <c r="C106" i="8"/>
  <c r="Y106" i="8"/>
  <c r="P109" i="8"/>
  <c r="O107" i="8"/>
  <c r="V107" i="8"/>
  <c r="L13" i="13"/>
  <c r="AD106" i="8"/>
  <c r="E173" i="8"/>
  <c r="H202" i="8"/>
  <c r="I202" i="8"/>
  <c r="S202" i="8"/>
  <c r="I156" i="7"/>
  <c r="R202" i="8"/>
  <c r="H156" i="7"/>
  <c r="X168" i="8"/>
  <c r="Y198" i="8"/>
  <c r="N198" i="8"/>
  <c r="D152" i="7"/>
  <c r="C154" i="7"/>
  <c r="Y168" i="8"/>
  <c r="D198" i="8"/>
  <c r="M198" i="8"/>
  <c r="W168" i="8"/>
  <c r="L173" i="8"/>
  <c r="I171" i="8"/>
  <c r="H171" i="8"/>
  <c r="K171" i="8"/>
  <c r="U170" i="8"/>
  <c r="K127" i="7"/>
  <c r="S170" i="8"/>
  <c r="I127" i="7"/>
  <c r="V170" i="8"/>
  <c r="L127" i="7"/>
  <c r="D127" i="7"/>
  <c r="R170" i="8"/>
  <c r="H127" i="7"/>
  <c r="D170" i="8"/>
  <c r="C170" i="8"/>
  <c r="D159" i="8"/>
  <c r="R159" i="8"/>
  <c r="H116" i="7"/>
  <c r="N158" i="8"/>
  <c r="Y158" i="8"/>
  <c r="S159" i="8"/>
  <c r="I116" i="7"/>
  <c r="U159" i="8"/>
  <c r="K116" i="7"/>
  <c r="W132" i="8"/>
  <c r="M158" i="8"/>
  <c r="AG158" i="8"/>
  <c r="O158" i="8"/>
  <c r="E115" i="7"/>
  <c r="AD158" i="8"/>
  <c r="AE158" i="8"/>
  <c r="AB158" i="8"/>
  <c r="P158" i="8"/>
  <c r="F115" i="7"/>
  <c r="AH158" i="8"/>
  <c r="E154" i="8"/>
  <c r="S155" i="8"/>
  <c r="I112" i="7"/>
  <c r="R155" i="8"/>
  <c r="H112" i="7"/>
  <c r="D155" i="8"/>
  <c r="C155" i="8"/>
  <c r="C154" i="8"/>
  <c r="P146" i="8"/>
  <c r="F105" i="7"/>
  <c r="D15" i="27"/>
  <c r="C15" i="27" s="1"/>
  <c r="AG144" i="8"/>
  <c r="E146" i="8"/>
  <c r="H146" i="8"/>
  <c r="AH144" i="8"/>
  <c r="O144" i="8"/>
  <c r="AB144" i="8"/>
  <c r="F146" i="8"/>
  <c r="E105" i="7"/>
  <c r="R146" i="8"/>
  <c r="H105" i="7"/>
  <c r="R136" i="8"/>
  <c r="H95" i="7"/>
  <c r="E136" i="8"/>
  <c r="I136" i="8"/>
  <c r="N133" i="8"/>
  <c r="AE133" i="8"/>
  <c r="AD133" i="8"/>
  <c r="X132" i="8"/>
  <c r="Y133" i="8"/>
  <c r="P103" i="8"/>
  <c r="C87" i="7"/>
  <c r="H99" i="8"/>
  <c r="I99" i="8"/>
  <c r="R99" i="8"/>
  <c r="P93" i="8"/>
  <c r="F93" i="8"/>
  <c r="AA89" i="8"/>
  <c r="AE89" i="8"/>
  <c r="AD91" i="8"/>
  <c r="S92" i="8"/>
  <c r="R92" i="8"/>
  <c r="W77" i="8"/>
  <c r="X77" i="8"/>
  <c r="Y77" i="8"/>
  <c r="C85" i="8"/>
  <c r="E83" i="8"/>
  <c r="F82" i="8"/>
  <c r="P82" i="8"/>
  <c r="F74" i="7"/>
  <c r="H82" i="8"/>
  <c r="C79" i="8"/>
  <c r="C77" i="8"/>
  <c r="M77" i="8"/>
  <c r="C70" i="7"/>
  <c r="C64" i="7"/>
  <c r="AB68" i="8"/>
  <c r="G69" i="8"/>
  <c r="R69" i="8"/>
  <c r="H67" i="7"/>
  <c r="H66" i="7"/>
  <c r="E67" i="7"/>
  <c r="E66" i="7"/>
  <c r="S69" i="8"/>
  <c r="I67" i="7"/>
  <c r="I66" i="7"/>
  <c r="P64" i="8"/>
  <c r="F63" i="7"/>
  <c r="I63" i="8"/>
  <c r="AD60" i="8"/>
  <c r="AE60" i="8"/>
  <c r="S60" i="8"/>
  <c r="I60" i="7"/>
  <c r="X53" i="8"/>
  <c r="Y60" i="8"/>
  <c r="C56" i="8"/>
  <c r="AH54" i="8"/>
  <c r="D59" i="8"/>
  <c r="R59" i="8"/>
  <c r="H59" i="7"/>
  <c r="U58" i="8"/>
  <c r="K58" i="7"/>
  <c r="E58" i="7"/>
  <c r="AE54" i="8"/>
  <c r="D54" i="8"/>
  <c r="W53" i="8"/>
  <c r="I57" i="8"/>
  <c r="AD54" i="8"/>
  <c r="P56" i="8"/>
  <c r="F56" i="7"/>
  <c r="AA53" i="8"/>
  <c r="O53" i="8"/>
  <c r="R53" i="8"/>
  <c r="H54" i="7"/>
  <c r="AB54" i="8"/>
  <c r="P54" i="8"/>
  <c r="F55" i="7"/>
  <c r="O54" i="8"/>
  <c r="V54" i="8"/>
  <c r="L55" i="7"/>
  <c r="AG54" i="8"/>
  <c r="H56" i="8"/>
  <c r="M54" i="8"/>
  <c r="C50" i="8"/>
  <c r="AD50" i="8"/>
  <c r="C51" i="8"/>
  <c r="P46" i="8"/>
  <c r="F47" i="7"/>
  <c r="I46" i="8"/>
  <c r="F45" i="8"/>
  <c r="D45" i="8"/>
  <c r="S45" i="8"/>
  <c r="I46" i="7"/>
  <c r="D43" i="8"/>
  <c r="I42" i="8"/>
  <c r="H42" i="8"/>
  <c r="D41" i="8"/>
  <c r="D42" i="7"/>
  <c r="S41" i="8"/>
  <c r="I42" i="7"/>
  <c r="F40" i="8"/>
  <c r="H40" i="8"/>
  <c r="P40" i="8"/>
  <c r="F41" i="7"/>
  <c r="C40" i="8"/>
  <c r="W21" i="8"/>
  <c r="W10" i="8"/>
  <c r="M10" i="8"/>
  <c r="Y21" i="8"/>
  <c r="S31" i="8"/>
  <c r="I32" i="7"/>
  <c r="U31" i="8"/>
  <c r="K32" i="7"/>
  <c r="E31" i="8"/>
  <c r="D31" i="7"/>
  <c r="R30" i="8"/>
  <c r="H31" i="7"/>
  <c r="D30" i="8"/>
  <c r="I30" i="8"/>
  <c r="D29" i="7"/>
  <c r="C28" i="8"/>
  <c r="C29" i="7"/>
  <c r="C30" i="8"/>
  <c r="H39" i="8"/>
  <c r="P30" i="8"/>
  <c r="F31" i="7"/>
  <c r="F30" i="8"/>
  <c r="F26" i="8"/>
  <c r="H26" i="8"/>
  <c r="I26" i="8"/>
  <c r="R26" i="8"/>
  <c r="H27" i="7"/>
  <c r="C23" i="8"/>
  <c r="C24" i="7"/>
  <c r="V25" i="8"/>
  <c r="L26" i="7"/>
  <c r="R25" i="8"/>
  <c r="H26" i="7"/>
  <c r="D21" i="8"/>
  <c r="D24" i="7"/>
  <c r="H20" i="8"/>
  <c r="I20" i="8"/>
  <c r="P20" i="8"/>
  <c r="F21" i="7"/>
  <c r="K19" i="8"/>
  <c r="AE15" i="8"/>
  <c r="O15" i="8"/>
  <c r="AD15" i="8"/>
  <c r="I19" i="8"/>
  <c r="H19" i="8"/>
  <c r="D16" i="7"/>
  <c r="R15" i="8"/>
  <c r="H16" i="7"/>
  <c r="D15" i="8"/>
  <c r="S15" i="8"/>
  <c r="I16" i="7"/>
  <c r="C16" i="7"/>
  <c r="C15" i="8"/>
  <c r="Y10" i="8"/>
  <c r="D13" i="8"/>
  <c r="N10" i="8"/>
  <c r="G152" i="7"/>
  <c r="G198" i="8"/>
  <c r="Q168" i="8"/>
  <c r="G125" i="7"/>
  <c r="E13" i="13"/>
  <c r="S198" i="8"/>
  <c r="I152" i="7"/>
  <c r="N168" i="8"/>
  <c r="D168" i="8"/>
  <c r="M168" i="8"/>
  <c r="C125" i="7"/>
  <c r="C152" i="7"/>
  <c r="C198" i="8"/>
  <c r="C168" i="8"/>
  <c r="D158" i="8"/>
  <c r="D115" i="7"/>
  <c r="C115" i="7"/>
  <c r="C158" i="8"/>
  <c r="C132" i="8"/>
  <c r="M132" i="8"/>
  <c r="C91" i="7"/>
  <c r="D154" i="8"/>
  <c r="K146" i="8"/>
  <c r="E103" i="7"/>
  <c r="E144" i="8"/>
  <c r="U144" i="8"/>
  <c r="K103" i="7"/>
  <c r="V144" i="8"/>
  <c r="L103" i="7"/>
  <c r="R144" i="8"/>
  <c r="H103" i="7"/>
  <c r="P144" i="8"/>
  <c r="F103" i="7"/>
  <c r="F144" i="8"/>
  <c r="Y132" i="8"/>
  <c r="N132" i="8"/>
  <c r="S133" i="8"/>
  <c r="I92" i="7"/>
  <c r="D133" i="8"/>
  <c r="D92" i="7"/>
  <c r="AB89" i="8"/>
  <c r="F89" i="8"/>
  <c r="I83" i="8"/>
  <c r="X9" i="8"/>
  <c r="Y9" i="8"/>
  <c r="M53" i="8"/>
  <c r="M9" i="8"/>
  <c r="Y53" i="8"/>
  <c r="N53" i="8"/>
  <c r="D54" i="7"/>
  <c r="U54" i="8"/>
  <c r="K55" i="7"/>
  <c r="C53" i="8"/>
  <c r="C54" i="7"/>
  <c r="C55" i="7"/>
  <c r="C54" i="8"/>
  <c r="M21" i="8"/>
  <c r="H31" i="8"/>
  <c r="I31" i="8"/>
  <c r="H30" i="8"/>
  <c r="W9" i="8"/>
  <c r="E15" i="8"/>
  <c r="H15" i="8"/>
  <c r="E16" i="7"/>
  <c r="C11" i="7"/>
  <c r="C10" i="8"/>
  <c r="I13" i="8"/>
  <c r="D11" i="7"/>
  <c r="G168" i="8"/>
  <c r="D125" i="7"/>
  <c r="H144" i="8"/>
  <c r="K144" i="8"/>
  <c r="L144" i="8"/>
  <c r="D132" i="8"/>
  <c r="D91" i="7"/>
  <c r="D53" i="8"/>
  <c r="N9" i="8"/>
  <c r="C22" i="7"/>
  <c r="C21" i="8"/>
  <c r="C9" i="8"/>
  <c r="C10" i="7"/>
  <c r="D10" i="7"/>
  <c r="H108" i="8"/>
  <c r="U199" i="8"/>
  <c r="R198" i="8"/>
  <c r="H152" i="7"/>
  <c r="R199" i="8"/>
  <c r="H153" i="7"/>
  <c r="E199" i="8"/>
  <c r="I199" i="8"/>
  <c r="K153" i="7"/>
  <c r="G138" i="8"/>
  <c r="BE132" i="8"/>
  <c r="BA98" i="8"/>
  <c r="BB75" i="8"/>
  <c r="BE130" i="8"/>
  <c r="BB130" i="8"/>
  <c r="D123" i="8"/>
  <c r="BD106" i="8"/>
  <c r="K112" i="8"/>
  <c r="H110" i="8"/>
  <c r="BA106" i="8"/>
  <c r="K203" i="8"/>
  <c r="I203" i="8"/>
  <c r="BD198" i="8"/>
  <c r="BD168" i="8"/>
  <c r="E187" i="8"/>
  <c r="I188" i="8"/>
  <c r="F188" i="8"/>
  <c r="BA168" i="8"/>
  <c r="BD138" i="8"/>
  <c r="BF138" i="8"/>
  <c r="BJ133" i="8"/>
  <c r="BG133" i="8"/>
  <c r="F137" i="8"/>
  <c r="BI133" i="8"/>
  <c r="BF133" i="8"/>
  <c r="BC132" i="8"/>
  <c r="BG132" i="8"/>
  <c r="F133" i="8"/>
  <c r="D101" i="8"/>
  <c r="BG101" i="8"/>
  <c r="BF101" i="8"/>
  <c r="F98" i="8"/>
  <c r="H80" i="8"/>
  <c r="I80" i="8"/>
  <c r="BD77" i="8"/>
  <c r="BF77" i="8"/>
  <c r="AZ75" i="8"/>
  <c r="BG77" i="8"/>
  <c r="I69" i="8"/>
  <c r="F69" i="8"/>
  <c r="F64" i="8"/>
  <c r="BC53" i="8"/>
  <c r="BJ53" i="8"/>
  <c r="BF54" i="8"/>
  <c r="BG54" i="8"/>
  <c r="BJ54" i="8"/>
  <c r="BI54" i="8"/>
  <c r="BD54" i="8"/>
  <c r="AZ9" i="8"/>
  <c r="BA10" i="8"/>
  <c r="D10" i="8"/>
  <c r="BC10" i="8"/>
  <c r="BG10" i="8"/>
  <c r="BG11" i="8"/>
  <c r="BF11" i="8"/>
  <c r="BD11" i="8"/>
  <c r="BJ11" i="8"/>
  <c r="L187" i="8"/>
  <c r="K188" i="8"/>
  <c r="BJ187" i="8"/>
  <c r="L188" i="8"/>
  <c r="BI187" i="8"/>
  <c r="BI158" i="8"/>
  <c r="BJ158" i="8"/>
  <c r="BJ138" i="8"/>
  <c r="BI138" i="8"/>
  <c r="J138" i="8"/>
  <c r="BH132" i="8"/>
  <c r="BI94" i="8"/>
  <c r="BH75" i="8"/>
  <c r="BI89" i="8"/>
  <c r="BJ77" i="8"/>
  <c r="BI77" i="8"/>
  <c r="J68" i="8"/>
  <c r="BJ68" i="8"/>
  <c r="BI68" i="8"/>
  <c r="K63" i="8"/>
  <c r="J50" i="8"/>
  <c r="BJ50" i="8"/>
  <c r="BI50" i="8"/>
  <c r="BI21" i="8"/>
  <c r="L37" i="8"/>
  <c r="K37" i="8"/>
  <c r="BJ37" i="8"/>
  <c r="BI37" i="8"/>
  <c r="BJ21" i="8"/>
  <c r="BH9" i="8"/>
  <c r="L202" i="8"/>
  <c r="K202" i="8"/>
  <c r="J25" i="13"/>
  <c r="AW98" i="8"/>
  <c r="T94" i="8"/>
  <c r="T98" i="8"/>
  <c r="AX98" i="8"/>
  <c r="AV75" i="8"/>
  <c r="AO106" i="8"/>
  <c r="J87" i="8"/>
  <c r="AN75" i="8"/>
  <c r="AP77" i="8"/>
  <c r="U87" i="8"/>
  <c r="K79" i="7"/>
  <c r="K71" i="8"/>
  <c r="L71" i="8"/>
  <c r="V71" i="8"/>
  <c r="U71" i="8"/>
  <c r="U48" i="8"/>
  <c r="K49" i="7"/>
  <c r="AN9" i="8"/>
  <c r="AO47" i="8"/>
  <c r="AP47" i="8"/>
  <c r="J49" i="7"/>
  <c r="T47" i="8"/>
  <c r="J200" i="8"/>
  <c r="U200" i="8"/>
  <c r="K154" i="7"/>
  <c r="AH198" i="8"/>
  <c r="U198" i="8"/>
  <c r="K152" i="7"/>
  <c r="J152" i="7"/>
  <c r="J198" i="8"/>
  <c r="V198" i="8"/>
  <c r="L152" i="7"/>
  <c r="L199" i="8"/>
  <c r="AG198" i="8"/>
  <c r="AF168" i="8"/>
  <c r="T169" i="8"/>
  <c r="V154" i="8"/>
  <c r="L111" i="7"/>
  <c r="J111" i="7"/>
  <c r="J154" i="8"/>
  <c r="U155" i="8"/>
  <c r="K112" i="7"/>
  <c r="AF132" i="8"/>
  <c r="T132" i="8"/>
  <c r="AG154" i="8"/>
  <c r="J155" i="8"/>
  <c r="J112" i="7"/>
  <c r="V139" i="8"/>
  <c r="L98" i="7"/>
  <c r="J98" i="7"/>
  <c r="L139" i="8"/>
  <c r="K139" i="8"/>
  <c r="L136" i="8"/>
  <c r="K136" i="8"/>
  <c r="K128" i="8"/>
  <c r="J120" i="8"/>
  <c r="J118" i="8"/>
  <c r="V118" i="8"/>
  <c r="L23" i="13"/>
  <c r="J114" i="8"/>
  <c r="V115" i="8"/>
  <c r="L20" i="13"/>
  <c r="J110" i="8"/>
  <c r="L108" i="8"/>
  <c r="J107" i="8"/>
  <c r="U107" i="8"/>
  <c r="K13" i="13"/>
  <c r="T106" i="8"/>
  <c r="J86" i="7"/>
  <c r="U97" i="8"/>
  <c r="K86" i="7"/>
  <c r="J94" i="8"/>
  <c r="J83" i="7"/>
  <c r="U93" i="8"/>
  <c r="V93" i="8"/>
  <c r="V92" i="8"/>
  <c r="U92" i="8"/>
  <c r="V85" i="8"/>
  <c r="L77" i="7"/>
  <c r="J77" i="7"/>
  <c r="J85" i="8"/>
  <c r="L83" i="8"/>
  <c r="J75" i="7"/>
  <c r="L80" i="8"/>
  <c r="U80" i="8"/>
  <c r="K73" i="7"/>
  <c r="V80" i="8"/>
  <c r="L73" i="7"/>
  <c r="K80" i="8"/>
  <c r="AF75" i="8"/>
  <c r="T77" i="8"/>
  <c r="K69" i="8"/>
  <c r="L69" i="8"/>
  <c r="AH68" i="8"/>
  <c r="U69" i="8"/>
  <c r="K67" i="7"/>
  <c r="K66" i="7"/>
  <c r="AG68" i="8"/>
  <c r="L65" i="8"/>
  <c r="J53" i="8"/>
  <c r="K57" i="8"/>
  <c r="U57" i="8"/>
  <c r="K57" i="7"/>
  <c r="J56" i="8"/>
  <c r="J54" i="8"/>
  <c r="V57" i="8"/>
  <c r="L57" i="7"/>
  <c r="J55" i="7"/>
  <c r="J52" i="8"/>
  <c r="V52" i="8"/>
  <c r="L53" i="7"/>
  <c r="L45" i="8"/>
  <c r="J44" i="7"/>
  <c r="L42" i="8"/>
  <c r="K42" i="8"/>
  <c r="U42" i="8"/>
  <c r="K43" i="7"/>
  <c r="L40" i="8"/>
  <c r="U40" i="8"/>
  <c r="K41" i="7"/>
  <c r="L31" i="8"/>
  <c r="AF21" i="8"/>
  <c r="T21" i="8"/>
  <c r="J22" i="7"/>
  <c r="V31" i="8"/>
  <c r="L32" i="7"/>
  <c r="K31" i="8"/>
  <c r="K30" i="8"/>
  <c r="U30" i="8"/>
  <c r="K31" i="7"/>
  <c r="L30" i="8"/>
  <c r="T28" i="8"/>
  <c r="K26" i="8"/>
  <c r="U26" i="8"/>
  <c r="K27" i="7"/>
  <c r="V26" i="8"/>
  <c r="L27" i="7"/>
  <c r="L26" i="8"/>
  <c r="U20" i="8"/>
  <c r="K21" i="7"/>
  <c r="J20" i="8"/>
  <c r="V20" i="8"/>
  <c r="L21" i="7"/>
  <c r="AH15" i="8"/>
  <c r="AG15" i="8"/>
  <c r="T15" i="8"/>
  <c r="L14" i="8"/>
  <c r="J11" i="8"/>
  <c r="J12" i="7"/>
  <c r="L13" i="8"/>
  <c r="K13" i="8"/>
  <c r="U13" i="8"/>
  <c r="K14" i="7"/>
  <c r="J14" i="7"/>
  <c r="BD132" i="8"/>
  <c r="J3" i="27"/>
  <c r="BE131" i="8"/>
  <c r="BB131" i="8"/>
  <c r="I123" i="8"/>
  <c r="F187" i="8"/>
  <c r="H187" i="8"/>
  <c r="K187" i="8"/>
  <c r="I187" i="8"/>
  <c r="BF132" i="8"/>
  <c r="BA75" i="8"/>
  <c r="BI53" i="8"/>
  <c r="BF53" i="8"/>
  <c r="BG53" i="8"/>
  <c r="BD53" i="8"/>
  <c r="AZ130" i="8"/>
  <c r="D9" i="8"/>
  <c r="BA9" i="8"/>
  <c r="BD10" i="8"/>
  <c r="BJ10" i="8"/>
  <c r="BF10" i="8"/>
  <c r="BC9" i="8"/>
  <c r="BF9" i="8"/>
  <c r="J132" i="8"/>
  <c r="BI132" i="8"/>
  <c r="BJ132" i="8"/>
  <c r="BI10" i="8"/>
  <c r="BH130" i="8"/>
  <c r="V98" i="8"/>
  <c r="L87" i="7"/>
  <c r="J87" i="7"/>
  <c r="J98" i="8"/>
  <c r="AV130" i="8"/>
  <c r="K87" i="8"/>
  <c r="L87" i="8"/>
  <c r="J47" i="8"/>
  <c r="J48" i="7"/>
  <c r="AN130" i="8"/>
  <c r="T168" i="8"/>
  <c r="J126" i="7"/>
  <c r="J169" i="8"/>
  <c r="J91" i="7"/>
  <c r="L154" i="8"/>
  <c r="K118" i="8"/>
  <c r="J106" i="8"/>
  <c r="J70" i="7"/>
  <c r="J77" i="8"/>
  <c r="T75" i="8"/>
  <c r="L56" i="8"/>
  <c r="L52" i="8"/>
  <c r="AF10" i="8"/>
  <c r="J21" i="8"/>
  <c r="J29" i="7"/>
  <c r="J28" i="8"/>
  <c r="K20" i="8"/>
  <c r="L20" i="8"/>
  <c r="J15" i="8"/>
  <c r="J16" i="7"/>
  <c r="U15" i="8"/>
  <c r="K16" i="7"/>
  <c r="V15" i="8"/>
  <c r="L16" i="7"/>
  <c r="AZ131" i="8"/>
  <c r="BA130" i="8"/>
  <c r="BI9" i="8"/>
  <c r="AZ201" i="8"/>
  <c r="BH131" i="8"/>
  <c r="AV131" i="8"/>
  <c r="AN131" i="8"/>
  <c r="J125" i="7"/>
  <c r="J168" i="8"/>
  <c r="J75" i="8"/>
  <c r="J11" i="13"/>
  <c r="J68" i="7"/>
  <c r="AF9" i="8"/>
  <c r="AF130" i="8"/>
  <c r="AF131" i="8"/>
  <c r="T10" i="8"/>
  <c r="J11" i="7"/>
  <c r="K15" i="8"/>
  <c r="AZ204" i="8"/>
  <c r="BH201" i="8"/>
  <c r="AV201" i="8"/>
  <c r="AN201" i="8"/>
  <c r="T9" i="8"/>
  <c r="J10" i="7"/>
  <c r="T130" i="8"/>
  <c r="J130" i="8"/>
  <c r="T131" i="8"/>
  <c r="J10" i="8"/>
  <c r="AF201" i="8"/>
  <c r="BH204" i="8"/>
  <c r="AV204" i="8"/>
  <c r="J9" i="8"/>
  <c r="AN204" i="8"/>
  <c r="J89" i="7"/>
  <c r="T201" i="8"/>
  <c r="J90" i="7"/>
  <c r="AF204" i="8"/>
  <c r="J131" i="8"/>
  <c r="J201" i="8"/>
  <c r="J155" i="7"/>
  <c r="T204" i="8"/>
  <c r="J204" i="8"/>
  <c r="J158" i="7"/>
  <c r="U78" i="8"/>
  <c r="K71" i="7"/>
  <c r="E78" i="8"/>
  <c r="AX77" i="8"/>
  <c r="AW77" i="8"/>
  <c r="AT77" i="8"/>
  <c r="F13" i="17"/>
  <c r="AS75" i="8"/>
  <c r="R78" i="8"/>
  <c r="H71" i="7"/>
  <c r="V78" i="8"/>
  <c r="L71" i="7"/>
  <c r="H72" i="8"/>
  <c r="L72" i="8"/>
  <c r="I72" i="8"/>
  <c r="K72" i="8"/>
  <c r="AW68" i="8"/>
  <c r="AU68" i="8"/>
  <c r="AT68" i="8"/>
  <c r="AX68" i="8"/>
  <c r="S72" i="8"/>
  <c r="O70" i="8"/>
  <c r="V72" i="8"/>
  <c r="AW70" i="8"/>
  <c r="AT70" i="8"/>
  <c r="AU70" i="8"/>
  <c r="AX70" i="8"/>
  <c r="AW47" i="8"/>
  <c r="K49" i="8"/>
  <c r="AX47" i="8"/>
  <c r="I49" i="8"/>
  <c r="AT47" i="8"/>
  <c r="AS9" i="8"/>
  <c r="O47" i="8"/>
  <c r="F47" i="8"/>
  <c r="U173" i="8"/>
  <c r="K129" i="7"/>
  <c r="AL168" i="8"/>
  <c r="AL169" i="8"/>
  <c r="AJ130" i="8"/>
  <c r="S78" i="8"/>
  <c r="I71" i="7"/>
  <c r="D71" i="7"/>
  <c r="G13" i="15"/>
  <c r="H78" i="8"/>
  <c r="AI201" i="8"/>
  <c r="V95" i="8"/>
  <c r="L84" i="7"/>
  <c r="G23" i="15"/>
  <c r="S95" i="8"/>
  <c r="I84" i="7"/>
  <c r="U95" i="8"/>
  <c r="K84" i="7"/>
  <c r="E95" i="8"/>
  <c r="I95" i="8"/>
  <c r="E11" i="15"/>
  <c r="AL75" i="8"/>
  <c r="F11" i="15"/>
  <c r="I79" i="8"/>
  <c r="F13" i="15"/>
  <c r="L78" i="8"/>
  <c r="I78" i="8"/>
  <c r="G14" i="15"/>
  <c r="AM75" i="8"/>
  <c r="K78" i="8"/>
  <c r="AO75" i="8"/>
  <c r="AP75" i="8"/>
  <c r="E68" i="8"/>
  <c r="AO68" i="8"/>
  <c r="AM68" i="8"/>
  <c r="AP68" i="8"/>
  <c r="F68" i="8"/>
  <c r="AK9" i="8"/>
  <c r="K66" i="8"/>
  <c r="I66" i="8"/>
  <c r="H66" i="8"/>
  <c r="H48" i="8"/>
  <c r="I48" i="8"/>
  <c r="L48" i="8"/>
  <c r="K48" i="8"/>
  <c r="E49" i="7"/>
  <c r="S48" i="8"/>
  <c r="I49" i="7"/>
  <c r="R48" i="8"/>
  <c r="H49" i="7"/>
  <c r="V48" i="8"/>
  <c r="L49" i="7"/>
  <c r="E11" i="17"/>
  <c r="AX75" i="8"/>
  <c r="AU75" i="8"/>
  <c r="AT75" i="8"/>
  <c r="AW75" i="8"/>
  <c r="R70" i="8"/>
  <c r="U70" i="8"/>
  <c r="P70" i="8"/>
  <c r="O68" i="8"/>
  <c r="S70" i="8"/>
  <c r="E70" i="8"/>
  <c r="V70" i="8"/>
  <c r="U47" i="8"/>
  <c r="K48" i="7"/>
  <c r="E47" i="8"/>
  <c r="R47" i="8"/>
  <c r="H48" i="7"/>
  <c r="E48" i="7"/>
  <c r="V47" i="8"/>
  <c r="L48" i="7"/>
  <c r="S47" i="8"/>
  <c r="I48" i="7"/>
  <c r="AS130" i="8"/>
  <c r="AW130" i="8"/>
  <c r="AU9" i="8"/>
  <c r="AX9" i="8"/>
  <c r="AT9" i="8"/>
  <c r="AW9" i="8"/>
  <c r="AJ131" i="8"/>
  <c r="AM130" i="8"/>
  <c r="AI204" i="8"/>
  <c r="G11" i="15"/>
  <c r="AM9" i="8"/>
  <c r="AK130" i="8"/>
  <c r="AP9" i="8"/>
  <c r="AO9" i="8"/>
  <c r="K68" i="8"/>
  <c r="I68" i="8"/>
  <c r="H68" i="8"/>
  <c r="L68" i="8"/>
  <c r="F11" i="17"/>
  <c r="G11" i="17"/>
  <c r="U68" i="8"/>
  <c r="R68" i="8"/>
  <c r="S68" i="8"/>
  <c r="V68" i="8"/>
  <c r="F70" i="8"/>
  <c r="P68" i="8"/>
  <c r="K70" i="8"/>
  <c r="I70" i="8"/>
  <c r="L70" i="8"/>
  <c r="H70" i="8"/>
  <c r="AT130" i="8"/>
  <c r="I47" i="8"/>
  <c r="K47" i="8"/>
  <c r="H47" i="8"/>
  <c r="L47" i="8"/>
  <c r="AJ201" i="8"/>
  <c r="AM131" i="8"/>
  <c r="F3" i="27"/>
  <c r="AP130" i="8"/>
  <c r="AO130" i="8"/>
  <c r="AL130" i="8"/>
  <c r="AK131" i="8"/>
  <c r="AJ204" i="8"/>
  <c r="AM201" i="8"/>
  <c r="AO131" i="8"/>
  <c r="AP131" i="8"/>
  <c r="AK201" i="8"/>
  <c r="AL131" i="8"/>
  <c r="AM204" i="8"/>
  <c r="AP201" i="8"/>
  <c r="AL201" i="8"/>
  <c r="AO201" i="8"/>
  <c r="AK204" i="8"/>
  <c r="F9" i="27"/>
  <c r="F7" i="27" s="1"/>
  <c r="AO204" i="8"/>
  <c r="AL204" i="8"/>
  <c r="AP204" i="8"/>
  <c r="BE201" i="8"/>
  <c r="BE204" i="8"/>
  <c r="BA131" i="8"/>
  <c r="BB201" i="8"/>
  <c r="BG106" i="8"/>
  <c r="H118" i="8"/>
  <c r="BF106" i="8"/>
  <c r="BJ106" i="8"/>
  <c r="L118" i="8"/>
  <c r="I181" i="8"/>
  <c r="F183" i="8"/>
  <c r="K181" i="8"/>
  <c r="H181" i="8"/>
  <c r="I17" i="27"/>
  <c r="E198" i="8"/>
  <c r="BF198" i="8"/>
  <c r="BG198" i="8"/>
  <c r="BI198" i="8"/>
  <c r="BC168" i="8"/>
  <c r="K199" i="8"/>
  <c r="K95" i="8"/>
  <c r="L95" i="8"/>
  <c r="BJ94" i="8"/>
  <c r="BF94" i="8"/>
  <c r="H95" i="8"/>
  <c r="BG94" i="8"/>
  <c r="BC75" i="8"/>
  <c r="BD94" i="8"/>
  <c r="BD9" i="8"/>
  <c r="BJ9" i="8"/>
  <c r="BG9" i="8"/>
  <c r="I52" i="8"/>
  <c r="K52" i="8"/>
  <c r="BB204" i="8"/>
  <c r="BA201" i="8"/>
  <c r="BJ168" i="8"/>
  <c r="BG168" i="8"/>
  <c r="BI168" i="8"/>
  <c r="BF168" i="8"/>
  <c r="BG75" i="8"/>
  <c r="BC130" i="8"/>
  <c r="BD75" i="8"/>
  <c r="BI75" i="8"/>
  <c r="BJ75" i="8"/>
  <c r="BF75" i="8"/>
  <c r="BA204" i="8"/>
  <c r="BF130" i="8"/>
  <c r="BG130" i="8"/>
  <c r="BI130" i="8"/>
  <c r="BD130" i="8"/>
  <c r="BJ130" i="8"/>
  <c r="BC131" i="8"/>
  <c r="BC201" i="8"/>
  <c r="BD131" i="8"/>
  <c r="BG131" i="8"/>
  <c r="BJ131" i="8"/>
  <c r="BI131" i="8"/>
  <c r="BF131" i="8"/>
  <c r="I3" i="27"/>
  <c r="H3" i="27" s="1"/>
  <c r="BI201" i="8"/>
  <c r="BG201" i="8"/>
  <c r="BF201" i="8"/>
  <c r="BJ201" i="8"/>
  <c r="BD201" i="8"/>
  <c r="BC204" i="8"/>
  <c r="I9" i="27"/>
  <c r="H9" i="27" s="1"/>
  <c r="BD204" i="8"/>
  <c r="BI204" i="8"/>
  <c r="BF204" i="8"/>
  <c r="BJ204" i="8"/>
  <c r="BG204" i="8"/>
  <c r="F199" i="8"/>
  <c r="D18" i="27"/>
  <c r="D17" i="27" s="1"/>
  <c r="P107" i="8"/>
  <c r="F13" i="13"/>
  <c r="G199" i="8"/>
  <c r="G115" i="7"/>
  <c r="Q132" i="8"/>
  <c r="G91" i="7"/>
  <c r="F159" i="8"/>
  <c r="G140" i="8"/>
  <c r="G132" i="8"/>
  <c r="F139" i="8"/>
  <c r="G84" i="7"/>
  <c r="G88" i="8"/>
  <c r="Z131" i="8"/>
  <c r="Q77" i="8"/>
  <c r="AC75" i="8"/>
  <c r="Q75" i="8"/>
  <c r="L126" i="8"/>
  <c r="I126" i="8"/>
  <c r="E125" i="8"/>
  <c r="K126" i="8"/>
  <c r="H126" i="8"/>
  <c r="U126" i="8"/>
  <c r="K30" i="13"/>
  <c r="R126" i="8"/>
  <c r="H30" i="13"/>
  <c r="S126" i="8"/>
  <c r="I30" i="13"/>
  <c r="R117" i="8"/>
  <c r="H22" i="13"/>
  <c r="I117" i="8"/>
  <c r="H117" i="8"/>
  <c r="K114" i="8"/>
  <c r="L114" i="8"/>
  <c r="H115" i="8"/>
  <c r="K115" i="8"/>
  <c r="L115" i="8"/>
  <c r="I115" i="8"/>
  <c r="S115" i="8"/>
  <c r="I20" i="13"/>
  <c r="E107" i="8"/>
  <c r="I108" i="8"/>
  <c r="F108" i="8"/>
  <c r="F107" i="8"/>
  <c r="D107" i="8"/>
  <c r="D13" i="13"/>
  <c r="S107" i="8"/>
  <c r="I13" i="13"/>
  <c r="K107" i="8"/>
  <c r="S109" i="8"/>
  <c r="R107" i="8"/>
  <c r="H13" i="13"/>
  <c r="E31" i="13"/>
  <c r="S127" i="8"/>
  <c r="I31" i="13"/>
  <c r="V127" i="8"/>
  <c r="L31" i="13"/>
  <c r="R127" i="8"/>
  <c r="H31" i="13"/>
  <c r="U127" i="8"/>
  <c r="K31" i="13"/>
  <c r="E127" i="8"/>
  <c r="V129" i="8"/>
  <c r="S129" i="8"/>
  <c r="R129" i="8"/>
  <c r="E129" i="8"/>
  <c r="U129" i="8"/>
  <c r="F120" i="8"/>
  <c r="F25" i="13"/>
  <c r="R120" i="8"/>
  <c r="H25" i="13"/>
  <c r="H122" i="8"/>
  <c r="U120" i="8"/>
  <c r="K25" i="13"/>
  <c r="L122" i="8"/>
  <c r="E25" i="13"/>
  <c r="L120" i="8"/>
  <c r="I120" i="8"/>
  <c r="F125" i="8"/>
  <c r="F27" i="13"/>
  <c r="F123" i="8"/>
  <c r="H123" i="8"/>
  <c r="K123" i="8"/>
  <c r="H120" i="8"/>
  <c r="P118" i="8"/>
  <c r="F116" i="8"/>
  <c r="E116" i="8"/>
  <c r="O106" i="8"/>
  <c r="V106" i="8"/>
  <c r="R116" i="8"/>
  <c r="H21" i="13"/>
  <c r="AE106" i="8"/>
  <c r="S114" i="8"/>
  <c r="I19" i="13"/>
  <c r="D114" i="8"/>
  <c r="N106" i="8"/>
  <c r="F112" i="8"/>
  <c r="K110" i="8"/>
  <c r="S110" i="8"/>
  <c r="I15" i="13"/>
  <c r="U110" i="8"/>
  <c r="K15" i="13"/>
  <c r="L110" i="8"/>
  <c r="I110" i="8"/>
  <c r="L107" i="8"/>
  <c r="H107" i="8"/>
  <c r="I107" i="8"/>
  <c r="AB106" i="8"/>
  <c r="H203" i="8"/>
  <c r="L198" i="8"/>
  <c r="K198" i="8"/>
  <c r="P198" i="8"/>
  <c r="F152" i="7"/>
  <c r="I198" i="8"/>
  <c r="H198" i="8"/>
  <c r="H199" i="8"/>
  <c r="H200" i="8"/>
  <c r="K200" i="8"/>
  <c r="I200" i="8"/>
  <c r="L200" i="8"/>
  <c r="S200" i="8"/>
  <c r="I154" i="7"/>
  <c r="V200" i="8"/>
  <c r="L154" i="7"/>
  <c r="F198" i="8"/>
  <c r="H182" i="8"/>
  <c r="K182" i="8"/>
  <c r="AE169" i="8"/>
  <c r="H173" i="8"/>
  <c r="O169" i="8"/>
  <c r="U169" i="8"/>
  <c r="K126" i="7"/>
  <c r="AA168" i="8"/>
  <c r="P173" i="8"/>
  <c r="F129" i="7"/>
  <c r="E129" i="7"/>
  <c r="R173" i="8"/>
  <c r="H129" i="7"/>
  <c r="F173" i="8"/>
  <c r="K173" i="8"/>
  <c r="L170" i="8"/>
  <c r="I170" i="8"/>
  <c r="H170" i="8"/>
  <c r="K170" i="8"/>
  <c r="E169" i="8"/>
  <c r="AG169" i="8"/>
  <c r="AB169" i="8"/>
  <c r="AD169" i="8"/>
  <c r="AH169" i="8"/>
  <c r="F160" i="8"/>
  <c r="F158" i="8"/>
  <c r="K159" i="8"/>
  <c r="H159" i="8"/>
  <c r="L159" i="8"/>
  <c r="I159" i="8"/>
  <c r="V159" i="8"/>
  <c r="L116" i="7"/>
  <c r="V158" i="8"/>
  <c r="L115" i="7"/>
  <c r="R158" i="8"/>
  <c r="H115" i="7"/>
  <c r="U158" i="8"/>
  <c r="K115" i="7"/>
  <c r="S158" i="8"/>
  <c r="I115" i="7"/>
  <c r="E158" i="8"/>
  <c r="K155" i="8"/>
  <c r="H155" i="8"/>
  <c r="S154" i="8"/>
  <c r="I111" i="7"/>
  <c r="U154" i="8"/>
  <c r="K111" i="7"/>
  <c r="I154" i="8"/>
  <c r="I155" i="8"/>
  <c r="F154" i="8"/>
  <c r="K154" i="8"/>
  <c r="L155" i="8"/>
  <c r="H154" i="8"/>
  <c r="AA132" i="8"/>
  <c r="AD132" i="8"/>
  <c r="K140" i="8"/>
  <c r="H140" i="8"/>
  <c r="AH138" i="8"/>
  <c r="AB138" i="8"/>
  <c r="O138" i="8"/>
  <c r="AD138" i="8"/>
  <c r="AG138" i="8"/>
  <c r="L137" i="8"/>
  <c r="R133" i="8"/>
  <c r="H92" i="7"/>
  <c r="S137" i="8"/>
  <c r="I96" i="7"/>
  <c r="K137" i="8"/>
  <c r="V133" i="8"/>
  <c r="L92" i="7"/>
  <c r="U137" i="8"/>
  <c r="K96" i="7"/>
  <c r="V137" i="8"/>
  <c r="L96" i="7"/>
  <c r="E133" i="8"/>
  <c r="U133" i="8"/>
  <c r="K92" i="7"/>
  <c r="R137" i="8"/>
  <c r="H96" i="7"/>
  <c r="H136" i="8"/>
  <c r="D104" i="8"/>
  <c r="C94" i="8"/>
  <c r="C83" i="7"/>
  <c r="W75" i="8"/>
  <c r="I103" i="8"/>
  <c r="K103" i="8"/>
  <c r="AD101" i="8"/>
  <c r="R103" i="8"/>
  <c r="S103" i="8"/>
  <c r="AE101" i="8"/>
  <c r="H102" i="8"/>
  <c r="K102" i="8"/>
  <c r="I102" i="8"/>
  <c r="AB101" i="8"/>
  <c r="S102" i="8"/>
  <c r="AG101" i="8"/>
  <c r="R102" i="8"/>
  <c r="U102" i="8"/>
  <c r="O101" i="8"/>
  <c r="U98" i="8"/>
  <c r="K87" i="7"/>
  <c r="F100" i="8"/>
  <c r="R100" i="8"/>
  <c r="S100" i="8"/>
  <c r="U100" i="8"/>
  <c r="E98" i="8"/>
  <c r="E100" i="8"/>
  <c r="H100" i="8"/>
  <c r="AD98" i="8"/>
  <c r="Y98" i="8"/>
  <c r="AE98" i="8"/>
  <c r="N98" i="8"/>
  <c r="D83" i="7"/>
  <c r="H93" i="8"/>
  <c r="I93" i="8"/>
  <c r="K93" i="8"/>
  <c r="L93" i="8"/>
  <c r="P89" i="8"/>
  <c r="L92" i="8"/>
  <c r="H92" i="8"/>
  <c r="K92" i="8"/>
  <c r="I92" i="8"/>
  <c r="P91" i="8"/>
  <c r="F91" i="8"/>
  <c r="V91" i="8"/>
  <c r="E91" i="8"/>
  <c r="U91" i="8"/>
  <c r="AG89" i="8"/>
  <c r="U90" i="8"/>
  <c r="K82" i="7"/>
  <c r="K81" i="7"/>
  <c r="AD89" i="8"/>
  <c r="O89" i="8"/>
  <c r="AH89" i="8"/>
  <c r="S90" i="8"/>
  <c r="I82" i="7"/>
  <c r="I81" i="7"/>
  <c r="V90" i="8"/>
  <c r="L82" i="7"/>
  <c r="L81" i="7"/>
  <c r="AA77" i="8"/>
  <c r="E90" i="8"/>
  <c r="K88" i="8"/>
  <c r="L88" i="8"/>
  <c r="F88" i="8"/>
  <c r="I88" i="8"/>
  <c r="H88" i="8"/>
  <c r="S88" i="8"/>
  <c r="I80" i="7"/>
  <c r="D80" i="7"/>
  <c r="R88" i="8"/>
  <c r="H80" i="7"/>
  <c r="L86" i="8"/>
  <c r="H86" i="8"/>
  <c r="I85" i="8"/>
  <c r="L85" i="8"/>
  <c r="K85" i="8"/>
  <c r="U85" i="8"/>
  <c r="K77" i="7"/>
  <c r="S85" i="8"/>
  <c r="I77" i="7"/>
  <c r="R85" i="8"/>
  <c r="H77" i="7"/>
  <c r="F85" i="8"/>
  <c r="E77" i="7"/>
  <c r="H85" i="8"/>
  <c r="D77" i="7"/>
  <c r="K83" i="8"/>
  <c r="H83" i="8"/>
  <c r="E75" i="7"/>
  <c r="U83" i="8"/>
  <c r="K75" i="7"/>
  <c r="V83" i="8"/>
  <c r="L75" i="7"/>
  <c r="R83" i="8"/>
  <c r="H75" i="7"/>
  <c r="P80" i="8"/>
  <c r="F73" i="7"/>
  <c r="F80" i="8"/>
  <c r="I82" i="8"/>
  <c r="K82" i="8"/>
  <c r="L82" i="8"/>
  <c r="L79" i="8"/>
  <c r="F79" i="8"/>
  <c r="K79" i="8"/>
  <c r="H79" i="8"/>
  <c r="E77" i="8"/>
  <c r="P79" i="8"/>
  <c r="F72" i="7"/>
  <c r="D77" i="8"/>
  <c r="X75" i="8"/>
  <c r="N77" i="8"/>
  <c r="D70" i="7"/>
  <c r="P25" i="8"/>
  <c r="F26" i="7"/>
  <c r="F60" i="8"/>
  <c r="P60" i="8"/>
  <c r="F60" i="7"/>
  <c r="H65" i="8"/>
  <c r="I65" i="8"/>
  <c r="K65" i="8"/>
  <c r="R65" i="8"/>
  <c r="H64" i="7"/>
  <c r="V65" i="8"/>
  <c r="L64" i="7"/>
  <c r="U65" i="8"/>
  <c r="K64" i="7"/>
  <c r="K64" i="8"/>
  <c r="H64" i="8"/>
  <c r="E63" i="7"/>
  <c r="V64" i="8"/>
  <c r="L63" i="7"/>
  <c r="I64" i="8"/>
  <c r="R64" i="8"/>
  <c r="H63" i="7"/>
  <c r="L60" i="8"/>
  <c r="AG53" i="8"/>
  <c r="AH53" i="8"/>
  <c r="AB53" i="8"/>
  <c r="AE53" i="8"/>
  <c r="L63" i="8"/>
  <c r="AD53" i="8"/>
  <c r="R60" i="8"/>
  <c r="H60" i="7"/>
  <c r="H63" i="8"/>
  <c r="V60" i="8"/>
  <c r="L60" i="7"/>
  <c r="E53" i="8"/>
  <c r="U53" i="8"/>
  <c r="K54" i="7"/>
  <c r="K60" i="8"/>
  <c r="F63" i="8"/>
  <c r="S53" i="8"/>
  <c r="I54" i="7"/>
  <c r="V53" i="8"/>
  <c r="L54" i="7"/>
  <c r="H60" i="8"/>
  <c r="E54" i="7"/>
  <c r="I60" i="8"/>
  <c r="L62" i="8"/>
  <c r="E61" i="7"/>
  <c r="K62" i="8"/>
  <c r="U62" i="8"/>
  <c r="K61" i="7"/>
  <c r="S62" i="8"/>
  <c r="I61" i="7"/>
  <c r="E59" i="7"/>
  <c r="S59" i="8"/>
  <c r="I59" i="7"/>
  <c r="E59" i="8"/>
  <c r="K58" i="8"/>
  <c r="I58" i="8"/>
  <c r="H58" i="8"/>
  <c r="L58" i="8"/>
  <c r="R54" i="8"/>
  <c r="H55" i="7"/>
  <c r="F58" i="8"/>
  <c r="E55" i="7"/>
  <c r="E54" i="8"/>
  <c r="S54" i="8"/>
  <c r="I55" i="7"/>
  <c r="L51" i="8"/>
  <c r="I51" i="8"/>
  <c r="K51" i="8"/>
  <c r="H51" i="8"/>
  <c r="P43" i="8"/>
  <c r="F44" i="7"/>
  <c r="H46" i="8"/>
  <c r="K46" i="8"/>
  <c r="E44" i="7"/>
  <c r="U43" i="8"/>
  <c r="K44" i="7"/>
  <c r="S43" i="8"/>
  <c r="I44" i="7"/>
  <c r="V43" i="8"/>
  <c r="L44" i="7"/>
  <c r="E43" i="8"/>
  <c r="R43" i="8"/>
  <c r="H44" i="7"/>
  <c r="I45" i="8"/>
  <c r="K45" i="8"/>
  <c r="K41" i="8"/>
  <c r="I41" i="8"/>
  <c r="H41" i="8"/>
  <c r="L41" i="8"/>
  <c r="R41" i="8"/>
  <c r="H42" i="7"/>
  <c r="I40" i="8"/>
  <c r="K40" i="8"/>
  <c r="R40" i="8"/>
  <c r="H41" i="7"/>
  <c r="S40" i="8"/>
  <c r="I41" i="7"/>
  <c r="AH28" i="8"/>
  <c r="AG28" i="8"/>
  <c r="AD28" i="8"/>
  <c r="O28" i="8"/>
  <c r="AB28" i="8"/>
  <c r="F27" i="8"/>
  <c r="P27" i="8"/>
  <c r="F28" i="7"/>
  <c r="V27" i="8"/>
  <c r="L28" i="7"/>
  <c r="S27" i="8"/>
  <c r="I28" i="7"/>
  <c r="R27" i="8"/>
  <c r="H28" i="7"/>
  <c r="U27" i="8"/>
  <c r="K28" i="7"/>
  <c r="E27" i="8"/>
  <c r="P15" i="8"/>
  <c r="F16" i="7"/>
  <c r="F15" i="8"/>
  <c r="L15" i="8"/>
  <c r="I15" i="8"/>
  <c r="K14" i="8"/>
  <c r="AE11" i="8"/>
  <c r="H14" i="8"/>
  <c r="P11" i="8"/>
  <c r="F12" i="7"/>
  <c r="F11" i="8"/>
  <c r="V11" i="8"/>
  <c r="L12" i="7"/>
  <c r="AG11" i="8"/>
  <c r="R11" i="8"/>
  <c r="H12" i="7"/>
  <c r="E11" i="8"/>
  <c r="H13" i="8"/>
  <c r="E12" i="7"/>
  <c r="AH11" i="8"/>
  <c r="AD11" i="8"/>
  <c r="Z201" i="8"/>
  <c r="G77" i="8"/>
  <c r="G70" i="7"/>
  <c r="L125" i="8"/>
  <c r="H125" i="8"/>
  <c r="K125" i="8"/>
  <c r="I125" i="8"/>
  <c r="I129" i="8"/>
  <c r="K129" i="8"/>
  <c r="L129" i="8"/>
  <c r="H129" i="8"/>
  <c r="H127" i="8"/>
  <c r="I127" i="8"/>
  <c r="L127" i="8"/>
  <c r="K127" i="8"/>
  <c r="E106" i="8"/>
  <c r="K106" i="8"/>
  <c r="S106" i="8"/>
  <c r="F118" i="8"/>
  <c r="F23" i="13"/>
  <c r="I116" i="8"/>
  <c r="L116" i="8"/>
  <c r="H116" i="8"/>
  <c r="K116" i="8"/>
  <c r="H114" i="8"/>
  <c r="I114" i="8"/>
  <c r="D106" i="8"/>
  <c r="V169" i="8"/>
  <c r="L126" i="7"/>
  <c r="S169" i="8"/>
  <c r="I126" i="7"/>
  <c r="R169" i="8"/>
  <c r="H126" i="7"/>
  <c r="E126" i="7"/>
  <c r="AG168" i="8"/>
  <c r="AH168" i="8"/>
  <c r="O168" i="8"/>
  <c r="AD168" i="8"/>
  <c r="I169" i="8"/>
  <c r="H169" i="8"/>
  <c r="L169" i="8"/>
  <c r="K169" i="8"/>
  <c r="E168" i="8"/>
  <c r="P169" i="8"/>
  <c r="F126" i="7"/>
  <c r="F169" i="8"/>
  <c r="AB168" i="8"/>
  <c r="I158" i="8"/>
  <c r="H158" i="8"/>
  <c r="L158" i="8"/>
  <c r="K158" i="8"/>
  <c r="AE132" i="8"/>
  <c r="AH132" i="8"/>
  <c r="O132" i="8"/>
  <c r="AG132" i="8"/>
  <c r="P138" i="8"/>
  <c r="F97" i="7"/>
  <c r="AB132" i="8"/>
  <c r="F138" i="8"/>
  <c r="E97" i="7"/>
  <c r="V138" i="8"/>
  <c r="L97" i="7"/>
  <c r="E138" i="8"/>
  <c r="R138" i="8"/>
  <c r="H97" i="7"/>
  <c r="U138" i="8"/>
  <c r="K97" i="7"/>
  <c r="L133" i="8"/>
  <c r="K133" i="8"/>
  <c r="I133" i="8"/>
  <c r="H133" i="8"/>
  <c r="I104" i="8"/>
  <c r="H104" i="8"/>
  <c r="M75" i="8"/>
  <c r="W130" i="8"/>
  <c r="F101" i="8"/>
  <c r="P101" i="8"/>
  <c r="F88" i="7"/>
  <c r="U101" i="8"/>
  <c r="K88" i="7"/>
  <c r="V101" i="8"/>
  <c r="L88" i="7"/>
  <c r="S101" i="8"/>
  <c r="I88" i="7"/>
  <c r="R101" i="8"/>
  <c r="H88" i="7"/>
  <c r="E101" i="8"/>
  <c r="E88" i="7"/>
  <c r="L98" i="8"/>
  <c r="K98" i="8"/>
  <c r="L100" i="8"/>
  <c r="K100" i="8"/>
  <c r="I100" i="8"/>
  <c r="D87" i="7"/>
  <c r="R98" i="8"/>
  <c r="H87" i="7"/>
  <c r="D98" i="8"/>
  <c r="S98" i="8"/>
  <c r="I87" i="7"/>
  <c r="AE77" i="8"/>
  <c r="AD77" i="8"/>
  <c r="AH77" i="8"/>
  <c r="AA75" i="8"/>
  <c r="AE75" i="8"/>
  <c r="AB77" i="8"/>
  <c r="O77" i="8"/>
  <c r="U77" i="8"/>
  <c r="K70" i="7"/>
  <c r="AG77" i="8"/>
  <c r="I91" i="8"/>
  <c r="H91" i="8"/>
  <c r="K91" i="8"/>
  <c r="L91" i="8"/>
  <c r="L90" i="8"/>
  <c r="K90" i="8"/>
  <c r="I90" i="8"/>
  <c r="H90" i="8"/>
  <c r="E89" i="8"/>
  <c r="R89" i="8"/>
  <c r="U89" i="8"/>
  <c r="S89" i="8"/>
  <c r="V89" i="8"/>
  <c r="H77" i="8"/>
  <c r="F77" i="8"/>
  <c r="R77" i="8"/>
  <c r="H70" i="7"/>
  <c r="N75" i="8"/>
  <c r="Y75" i="8"/>
  <c r="X130" i="8"/>
  <c r="P53" i="8"/>
  <c r="F54" i="7"/>
  <c r="I53" i="8"/>
  <c r="H53" i="8"/>
  <c r="K53" i="8"/>
  <c r="L53" i="8"/>
  <c r="L59" i="8"/>
  <c r="H59" i="8"/>
  <c r="K59" i="8"/>
  <c r="I59" i="8"/>
  <c r="H54" i="8"/>
  <c r="K54" i="8"/>
  <c r="L54" i="8"/>
  <c r="I54" i="8"/>
  <c r="H43" i="8"/>
  <c r="K43" i="8"/>
  <c r="L43" i="8"/>
  <c r="I43" i="8"/>
  <c r="V28" i="8"/>
  <c r="L29" i="7"/>
  <c r="E28" i="8"/>
  <c r="S28" i="8"/>
  <c r="I29" i="7"/>
  <c r="R28" i="8"/>
  <c r="H29" i="7"/>
  <c r="U28" i="8"/>
  <c r="K29" i="7"/>
  <c r="E29" i="7"/>
  <c r="F28" i="8"/>
  <c r="P28" i="8"/>
  <c r="F29" i="7"/>
  <c r="H27" i="8"/>
  <c r="K27" i="8"/>
  <c r="L27" i="8"/>
  <c r="I27" i="8"/>
  <c r="I11" i="8"/>
  <c r="K11" i="8"/>
  <c r="H11" i="8"/>
  <c r="L11" i="8"/>
  <c r="P77" i="8"/>
  <c r="F70" i="7"/>
  <c r="Z204" i="8"/>
  <c r="L106" i="8"/>
  <c r="U168" i="8"/>
  <c r="K125" i="7"/>
  <c r="V168" i="8"/>
  <c r="L125" i="7"/>
  <c r="S168" i="8"/>
  <c r="I125" i="7"/>
  <c r="R168" i="8"/>
  <c r="H125" i="7"/>
  <c r="E125" i="7"/>
  <c r="I168" i="8"/>
  <c r="H168" i="8"/>
  <c r="L168" i="8"/>
  <c r="K168" i="8"/>
  <c r="F168" i="8"/>
  <c r="P168" i="8"/>
  <c r="F125" i="7"/>
  <c r="R132" i="8"/>
  <c r="H91" i="7"/>
  <c r="E91" i="7"/>
  <c r="V132" i="8"/>
  <c r="L91" i="7"/>
  <c r="S132" i="8"/>
  <c r="I91" i="7"/>
  <c r="U132" i="8"/>
  <c r="K91" i="7"/>
  <c r="F132" i="8"/>
  <c r="K138" i="8"/>
  <c r="H138" i="8"/>
  <c r="L138" i="8"/>
  <c r="P132" i="8"/>
  <c r="F91" i="7"/>
  <c r="E132" i="8"/>
  <c r="I132" i="8"/>
  <c r="C75" i="8"/>
  <c r="C68" i="7"/>
  <c r="C11" i="13"/>
  <c r="W131" i="8"/>
  <c r="M130" i="8"/>
  <c r="K101" i="8"/>
  <c r="I101" i="8"/>
  <c r="H101" i="8"/>
  <c r="L101" i="8"/>
  <c r="H98" i="8"/>
  <c r="I98" i="8"/>
  <c r="L89" i="8"/>
  <c r="K89" i="8"/>
  <c r="I89" i="8"/>
  <c r="H89" i="8"/>
  <c r="D11" i="13"/>
  <c r="D75" i="8"/>
  <c r="D68" i="7"/>
  <c r="X131" i="8"/>
  <c r="N130" i="8"/>
  <c r="Y130" i="8"/>
  <c r="I28" i="8"/>
  <c r="L28" i="8"/>
  <c r="H28" i="8"/>
  <c r="K28" i="8"/>
  <c r="L132" i="8"/>
  <c r="K132" i="8"/>
  <c r="H132" i="8"/>
  <c r="M131" i="8"/>
  <c r="W201" i="8"/>
  <c r="C130" i="8"/>
  <c r="C89" i="7"/>
  <c r="Y131" i="8"/>
  <c r="X201" i="8"/>
  <c r="N131" i="8"/>
  <c r="D130" i="8"/>
  <c r="D89" i="7"/>
  <c r="M201" i="8"/>
  <c r="W204" i="8"/>
  <c r="C131" i="8"/>
  <c r="C90" i="7"/>
  <c r="Y201" i="8"/>
  <c r="X204" i="8"/>
  <c r="N201" i="8"/>
  <c r="D90" i="7"/>
  <c r="D131" i="8"/>
  <c r="M204" i="8"/>
  <c r="C155" i="7"/>
  <c r="C201" i="8"/>
  <c r="D155" i="7"/>
  <c r="D201" i="8"/>
  <c r="Y204" i="8"/>
  <c r="N204" i="8"/>
  <c r="C158" i="7"/>
  <c r="C204" i="8"/>
  <c r="D204" i="8"/>
  <c r="D158" i="7"/>
  <c r="F54" i="8"/>
  <c r="F56" i="8"/>
  <c r="P57" i="8"/>
  <c r="F57" i="7"/>
  <c r="K56" i="8"/>
  <c r="G53" i="8"/>
  <c r="F53" i="8"/>
  <c r="AD23" i="8"/>
  <c r="AG23" i="8"/>
  <c r="AH23" i="8"/>
  <c r="AA21" i="8"/>
  <c r="E25" i="8"/>
  <c r="S25" i="8"/>
  <c r="I26" i="7"/>
  <c r="AE23" i="8"/>
  <c r="O23" i="8"/>
  <c r="AB23" i="8"/>
  <c r="U25" i="8"/>
  <c r="K26" i="7"/>
  <c r="F114" i="8"/>
  <c r="P106" i="8"/>
  <c r="G11" i="13"/>
  <c r="G75" i="8"/>
  <c r="G68" i="7"/>
  <c r="G94" i="8"/>
  <c r="G83" i="7"/>
  <c r="AB75" i="8"/>
  <c r="G9" i="8"/>
  <c r="G10" i="7"/>
  <c r="G50" i="8"/>
  <c r="G51" i="7"/>
  <c r="F52" i="8"/>
  <c r="AC130" i="8"/>
  <c r="I106" i="8"/>
  <c r="R106" i="8"/>
  <c r="U106" i="8"/>
  <c r="H106" i="8"/>
  <c r="H97" i="8"/>
  <c r="I97" i="8"/>
  <c r="L97" i="8"/>
  <c r="K97" i="8"/>
  <c r="V97" i="8"/>
  <c r="L86" i="7"/>
  <c r="R97" i="8"/>
  <c r="H86" i="7"/>
  <c r="E86" i="7"/>
  <c r="AD75" i="8"/>
  <c r="AG94" i="8"/>
  <c r="AE94" i="8"/>
  <c r="P75" i="8"/>
  <c r="F68" i="7"/>
  <c r="O75" i="8"/>
  <c r="AD94" i="8"/>
  <c r="O94" i="8"/>
  <c r="F95" i="8"/>
  <c r="AG75" i="8"/>
  <c r="AH75" i="8"/>
  <c r="AB94" i="8"/>
  <c r="AH94" i="8"/>
  <c r="O50" i="8"/>
  <c r="AB50" i="8"/>
  <c r="AG50" i="8"/>
  <c r="AH50" i="8"/>
  <c r="AA10" i="8"/>
  <c r="AH21" i="8"/>
  <c r="AB21" i="8"/>
  <c r="AD21" i="8"/>
  <c r="AE21" i="8"/>
  <c r="O21" i="8"/>
  <c r="AG21" i="8"/>
  <c r="E24" i="7"/>
  <c r="E23" i="8"/>
  <c r="R23" i="8"/>
  <c r="H24" i="7"/>
  <c r="U23" i="8"/>
  <c r="K24" i="7"/>
  <c r="S23" i="8"/>
  <c r="I24" i="7"/>
  <c r="V23" i="8"/>
  <c r="L24" i="7"/>
  <c r="F23" i="8"/>
  <c r="P23" i="8"/>
  <c r="F24" i="7"/>
  <c r="H25" i="8"/>
  <c r="L25" i="8"/>
  <c r="I25" i="8"/>
  <c r="K25" i="8"/>
  <c r="F106" i="8"/>
  <c r="E3" i="27"/>
  <c r="Q130" i="8"/>
  <c r="AC131" i="8"/>
  <c r="U94" i="8"/>
  <c r="K83" i="7"/>
  <c r="E94" i="8"/>
  <c r="R94" i="8"/>
  <c r="H83" i="7"/>
  <c r="V94" i="8"/>
  <c r="L83" i="7"/>
  <c r="S94" i="8"/>
  <c r="I83" i="7"/>
  <c r="E83" i="7"/>
  <c r="F11" i="13"/>
  <c r="P94" i="8"/>
  <c r="F83" i="7"/>
  <c r="F94" i="8"/>
  <c r="V75" i="8"/>
  <c r="L11" i="13"/>
  <c r="E68" i="7"/>
  <c r="E75" i="8"/>
  <c r="L75" i="8"/>
  <c r="S75" i="8"/>
  <c r="R75" i="8"/>
  <c r="H68" i="7"/>
  <c r="E11" i="13"/>
  <c r="U75" i="8"/>
  <c r="K68" i="7"/>
  <c r="F50" i="8"/>
  <c r="P50" i="8"/>
  <c r="E51" i="7"/>
  <c r="V50" i="8"/>
  <c r="L51" i="7"/>
  <c r="U50" i="8"/>
  <c r="K51" i="7"/>
  <c r="S50" i="8"/>
  <c r="I51" i="7"/>
  <c r="E50" i="8"/>
  <c r="R50" i="8"/>
  <c r="H51" i="7"/>
  <c r="K23" i="8"/>
  <c r="L23" i="8"/>
  <c r="H23" i="8"/>
  <c r="I23" i="8"/>
  <c r="AG10" i="8"/>
  <c r="S21" i="8"/>
  <c r="I22" i="7"/>
  <c r="U21" i="8"/>
  <c r="K22" i="7"/>
  <c r="E21" i="8"/>
  <c r="E22" i="7"/>
  <c r="V21" i="8"/>
  <c r="L22" i="7"/>
  <c r="R21" i="8"/>
  <c r="H22" i="7"/>
  <c r="P21" i="8"/>
  <c r="F22" i="7"/>
  <c r="F21" i="8"/>
  <c r="AD10" i="8"/>
  <c r="AE10" i="8"/>
  <c r="AH10" i="8"/>
  <c r="O10" i="8"/>
  <c r="AB10" i="8"/>
  <c r="AA9" i="8"/>
  <c r="Q131" i="8"/>
  <c r="AC201" i="8"/>
  <c r="G89" i="7"/>
  <c r="G130" i="8"/>
  <c r="H75" i="8"/>
  <c r="I94" i="8"/>
  <c r="K94" i="8"/>
  <c r="L94" i="8"/>
  <c r="H94" i="8"/>
  <c r="I11" i="13"/>
  <c r="I68" i="7"/>
  <c r="H11" i="13"/>
  <c r="L68" i="7"/>
  <c r="F51" i="7"/>
  <c r="L50" i="8"/>
  <c r="H50" i="8"/>
  <c r="I50" i="8"/>
  <c r="K50" i="8"/>
  <c r="F10" i="8"/>
  <c r="P10" i="8"/>
  <c r="AD9" i="8"/>
  <c r="L21" i="8"/>
  <c r="H21" i="8"/>
  <c r="I21" i="8"/>
  <c r="K21" i="8"/>
  <c r="V10" i="8"/>
  <c r="L11" i="7"/>
  <c r="R10" i="8"/>
  <c r="H11" i="7"/>
  <c r="S10" i="8"/>
  <c r="I11" i="7"/>
  <c r="E10" i="8"/>
  <c r="E11" i="7"/>
  <c r="U10" i="8"/>
  <c r="K11" i="7"/>
  <c r="O9" i="8"/>
  <c r="AG9" i="8"/>
  <c r="AH9" i="8"/>
  <c r="AA130" i="8"/>
  <c r="AE9" i="8"/>
  <c r="AB9" i="8"/>
  <c r="AC204" i="8"/>
  <c r="Q201" i="8"/>
  <c r="G90" i="7"/>
  <c r="G131" i="8"/>
  <c r="F11" i="7"/>
  <c r="P9" i="8"/>
  <c r="F10" i="7"/>
  <c r="I10" i="8"/>
  <c r="L10" i="8"/>
  <c r="K10" i="8"/>
  <c r="H10" i="8"/>
  <c r="F9" i="8"/>
  <c r="AA131" i="8"/>
  <c r="AD130" i="8"/>
  <c r="O130" i="8"/>
  <c r="E89" i="7"/>
  <c r="AG130" i="8"/>
  <c r="AB130" i="8"/>
  <c r="AE130" i="8"/>
  <c r="AH130" i="8"/>
  <c r="R9" i="8"/>
  <c r="H10" i="7"/>
  <c r="U9" i="8"/>
  <c r="K10" i="7"/>
  <c r="V9" i="8"/>
  <c r="L10" i="7"/>
  <c r="E9" i="8"/>
  <c r="E10" i="7"/>
  <c r="S9" i="8"/>
  <c r="I10" i="7"/>
  <c r="G155" i="7"/>
  <c r="G201" i="8"/>
  <c r="Q204" i="8"/>
  <c r="D3" i="27"/>
  <c r="AB131" i="8"/>
  <c r="AE131" i="8"/>
  <c r="AA201" i="8"/>
  <c r="AD131" i="8"/>
  <c r="AH131" i="8"/>
  <c r="AG131" i="8"/>
  <c r="L9" i="8"/>
  <c r="I9" i="8"/>
  <c r="K9" i="8"/>
  <c r="H9" i="8"/>
  <c r="E130" i="8"/>
  <c r="H130" i="8"/>
  <c r="S130" i="8"/>
  <c r="I89" i="7"/>
  <c r="U130" i="8"/>
  <c r="K89" i="7"/>
  <c r="G204" i="8"/>
  <c r="G158" i="7"/>
  <c r="AE201" i="8"/>
  <c r="AD201" i="8"/>
  <c r="AG201" i="8"/>
  <c r="AH201" i="8"/>
  <c r="AA204" i="8"/>
  <c r="L130" i="8"/>
  <c r="AB201" i="8"/>
  <c r="AB204" i="8"/>
  <c r="AE204" i="8"/>
  <c r="AH204" i="8"/>
  <c r="AD204" i="8"/>
  <c r="AG204" i="8"/>
  <c r="K11" i="13"/>
  <c r="G13" i="17"/>
  <c r="E70" i="7"/>
  <c r="K130" i="8"/>
  <c r="P130" i="8"/>
  <c r="F89" i="7"/>
  <c r="S77" i="8"/>
  <c r="I70" i="7"/>
  <c r="I77" i="8"/>
  <c r="AX130" i="8"/>
  <c r="I130" i="8"/>
  <c r="R130" i="8"/>
  <c r="H89" i="7"/>
  <c r="V130" i="8"/>
  <c r="L89" i="7"/>
  <c r="I75" i="8"/>
  <c r="F75" i="8"/>
  <c r="V77" i="8"/>
  <c r="L70" i="7"/>
  <c r="AS131" i="8"/>
  <c r="G3" i="27"/>
  <c r="F130" i="8"/>
  <c r="K75" i="8"/>
  <c r="L77" i="8"/>
  <c r="K77" i="8"/>
  <c r="AT131" i="8"/>
  <c r="F131" i="8"/>
  <c r="AW131" i="8"/>
  <c r="P131" i="8"/>
  <c r="F90" i="7"/>
  <c r="AS201" i="8"/>
  <c r="O131" i="8"/>
  <c r="AX131" i="8"/>
  <c r="AX201" i="8"/>
  <c r="P201" i="8"/>
  <c r="F155" i="7"/>
  <c r="AT201" i="8"/>
  <c r="F201" i="8"/>
  <c r="AW201" i="8"/>
  <c r="O201" i="8"/>
  <c r="G9" i="27"/>
  <c r="G7" i="27" s="1"/>
  <c r="AS204" i="8"/>
  <c r="R131" i="8"/>
  <c r="H90" i="7"/>
  <c r="U131" i="8"/>
  <c r="K90" i="7"/>
  <c r="E90" i="7"/>
  <c r="E131" i="8"/>
  <c r="S131" i="8"/>
  <c r="I90" i="7"/>
  <c r="V131" i="8"/>
  <c r="L90" i="7"/>
  <c r="S201" i="8"/>
  <c r="I155" i="7"/>
  <c r="R201" i="8"/>
  <c r="H155" i="7"/>
  <c r="E155" i="7"/>
  <c r="V201" i="8"/>
  <c r="L155" i="7"/>
  <c r="U201" i="8"/>
  <c r="K155" i="7"/>
  <c r="E201" i="8"/>
  <c r="AT204" i="8"/>
  <c r="P204" i="8"/>
  <c r="F158" i="7"/>
  <c r="F204" i="8"/>
  <c r="AX204" i="8"/>
  <c r="AW204" i="8"/>
  <c r="O204" i="8"/>
  <c r="K131" i="8"/>
  <c r="L131" i="8"/>
  <c r="I131" i="8"/>
  <c r="H131" i="8"/>
  <c r="U204" i="8"/>
  <c r="K158" i="7"/>
  <c r="R204" i="8"/>
  <c r="H158" i="7"/>
  <c r="S204" i="8"/>
  <c r="I158" i="7"/>
  <c r="E158" i="7"/>
  <c r="V204" i="8"/>
  <c r="L158" i="7"/>
  <c r="E204" i="8"/>
  <c r="I201" i="8"/>
  <c r="K201" i="8"/>
  <c r="H201" i="8"/>
  <c r="L201" i="8"/>
  <c r="H204" i="8"/>
  <c r="K204" i="8"/>
  <c r="I204" i="8"/>
  <c r="L204" i="8"/>
  <c r="I7" i="27" l="1"/>
  <c r="H7" i="27" s="1"/>
  <c r="H18" i="27"/>
  <c r="H17" i="27"/>
  <c r="B16" i="27"/>
  <c r="D14" i="27"/>
  <c r="D6" i="27" s="1"/>
  <c r="D5" i="27" s="1"/>
  <c r="D4" i="27" s="1"/>
  <c r="B19" i="27"/>
  <c r="B15" i="27"/>
  <c r="G14" i="27"/>
  <c r="G6" i="27" s="1"/>
  <c r="G5" i="27" s="1"/>
  <c r="G4" i="27" s="1"/>
  <c r="E17" i="27"/>
  <c r="E14" i="27" s="1"/>
  <c r="E6" i="27" s="1"/>
  <c r="E5" i="27" s="1"/>
  <c r="E4" i="27" s="1"/>
  <c r="B9" i="27"/>
  <c r="F14" i="27"/>
  <c r="F6" i="27" s="1"/>
  <c r="F5" i="27" s="1"/>
  <c r="F4" i="27" s="1"/>
  <c r="B7" i="27"/>
  <c r="C17" i="27"/>
  <c r="C3" i="27"/>
  <c r="C18" i="27"/>
  <c r="B18" i="27" s="1"/>
  <c r="B17" i="27" l="1"/>
  <c r="I14" i="27"/>
  <c r="H14" i="27" s="1"/>
  <c r="C14" i="27"/>
  <c r="C6" i="27"/>
  <c r="B3" i="27"/>
  <c r="I6" i="27" l="1"/>
  <c r="B14" i="27"/>
  <c r="H6" i="27"/>
  <c r="H5" i="27" s="1"/>
  <c r="H4" i="27" s="1"/>
  <c r="I5" i="27"/>
  <c r="I4" i="27" s="1"/>
  <c r="C5" i="27"/>
  <c r="C4" i="27" s="1"/>
  <c r="B6" i="27" l="1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<sst xmlns="http://schemas.openxmlformats.org/spreadsheetml/2006/main" count="885" uniqueCount="371">
  <si>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</si>
  <si>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</si>
  <si>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</si>
  <si>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</si>
  <si>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</si>
  <si>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</si>
  <si>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</si>
  <si>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</si>
  <si>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</si>
  <si>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</si>
  <si>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</si>
  <si>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</si>
  <si>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</si>
  <si>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</si>
  <si>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</si>
  <si>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</si>
  <si>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</si>
  <si>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</si>
  <si>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</si>
  <si>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</si>
  <si>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</si>
  <si>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</si>
  <si>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</si>
  <si>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</si>
  <si>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</si>
  <si>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</si>
  <si>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</si>
  <si>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</si>
  <si>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</si>
  <si>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</si>
  <si>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</si>
  <si>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</si>
  <si>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</si>
  <si>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</si>
  <si>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</si>
  <si>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</si>
  <si>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</si>
  <si>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</si>
  <si>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</si>
  <si>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</si>
  <si>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</si>
  <si>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</si>
  <si>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</si>
  <si>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</si>
  <si>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</si>
  <si>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</si>
  <si>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</si>
  <si>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</si>
  <si>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</si>
  <si>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</si>
  <si>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</si>
  <si>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</si>
  <si>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</si>
  <si>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</si>
  <si>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</si>
  <si>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</si>
  <si>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</si>
  <si>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</si>
  <si>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</si>
  <si>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</si>
  <si>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</si>
  <si>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</si>
  <si>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</si>
  <si>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</si>
  <si>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</si>
  <si>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</si>
  <si>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</si>
  <si>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</si>
  <si>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</si>
  <si>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</si>
  <si>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</si>
  <si>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</si>
  <si>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</si>
  <si>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</si>
  <si>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</si>
  <si>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</si>
  <si>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</si>
  <si>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</si>
  <si>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</si>
  <si>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</si>
  <si>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</si>
  <si>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</si>
  <si>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</si>
  <si>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</si>
  <si>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</si>
  <si>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</si>
  <si>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</si>
  <si>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</si>
  <si>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</si>
  <si>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</si>
  <si>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</si>
  <si>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</si>
  <si>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</si>
  <si>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</si>
  <si>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</si>
  <si>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</si>
  <si>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</si>
  <si>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</si>
  <si>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</si>
  <si>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</si>
  <si>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</si>
  <si>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</si>
  <si>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</si>
  <si>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</si>
  <si>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</si>
  <si>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</si>
  <si>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</si>
  <si>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</si>
  <si>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</si>
  <si>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</si>
  <si>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</si>
  <si>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</si>
  <si>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</si>
  <si>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</si>
  <si>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</si>
  <si>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</si>
  <si>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</si>
  <si>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</si>
  <si>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</si>
  <si>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</si>
  <si>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</si>
  <si>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</si>
  <si>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</si>
  <si>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</si>
  <si>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</si>
  <si>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</si>
  <si>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</si>
  <si>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</si>
  <si>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</si>
  <si>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</si>
  <si>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</si>
  <si>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</si>
  <si>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</si>
  <si>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</si>
  <si>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</si>
  <si>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</si>
  <si>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</si>
  <si>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</si>
  <si>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</si>
  <si>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</si>
  <si>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</si>
  <si>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</si>
  <si>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</si>
  <si>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</si>
  <si>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</si>
  <si>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</si>
  <si>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</si>
  <si>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</si>
  <si>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</si>
  <si>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</si>
  <si>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</si>
  <si>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</si>
  <si>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</si>
  <si>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</si>
  <si>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</si>
  <si>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</si>
  <si>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</si>
  <si>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</si>
  <si>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</si>
  <si>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</si>
  <si>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</si>
  <si>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</si>
  <si>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</si>
  <si>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</si>
  <si>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</si>
  <si>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</si>
  <si>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</si>
  <si>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</si>
  <si>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</si>
  <si>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</si>
  <si>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</si>
  <si>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</si>
  <si>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</si>
  <si>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</si>
  <si>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</si>
  <si>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</si>
  <si>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</si>
  <si>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</si>
  <si>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</si>
  <si>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</si>
  <si>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</si>
  <si>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</si>
  <si>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</si>
  <si>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</si>
  <si>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</si>
  <si>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</si>
  <si>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</si>
  <si>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</si>
  <si>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</si>
  <si>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</si>
  <si>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</si>
  <si>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</si>
  <si>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</si>
  <si>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</si>
  <si>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</si>
  <si>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</si>
  <si>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</si>
  <si>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</si>
  <si>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</si>
  <si>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</si>
  <si>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</si>
  <si>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</si>
  <si>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</si>
  <si>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</si>
  <si>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</si>
  <si>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</si>
  <si>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</si>
  <si>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</si>
  <si>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</si>
  <si>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</si>
  <si>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</si>
  <si>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</si>
  <si>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</si>
  <si>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</si>
  <si>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</si>
  <si>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</si>
  <si>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</si>
  <si>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</si>
  <si>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</si>
  <si>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</si>
  <si>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</si>
  <si>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</si>
  <si>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</si>
  <si>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</si>
  <si>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</si>
  <si>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</si>
  <si>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</si>
  <si>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</si>
  <si>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</si>
  <si>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</si>
  <si>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</si>
  <si>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</si>
  <si>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</si>
  <si>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</si>
  <si>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</si>
  <si>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</si>
  <si>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</si>
  <si>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</si>
  <si>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</si>
  <si>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</si>
  <si>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</si>
  <si>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</si>
  <si>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</si>
  <si>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</si>
  <si>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</si>
  <si>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</si>
  <si>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</si>
  <si>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</si>
  <si>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</si>
  <si>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</si>
  <si>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</si>
  <si>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</si>
  <si>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</si>
  <si>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</si>
  <si>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</si>
  <si>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</si>
  <si>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</si>
  <si>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</si>
  <si>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</si>
  <si>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</si>
  <si>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</si>
  <si>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</si>
  <si>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</si>
  <si>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</si>
  <si>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</si>
  <si>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</si>
  <si>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</si>
  <si>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</si>
  <si>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</si>
  <si>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</si>
  <si>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</si>
  <si>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</si>
  <si>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</si>
  <si>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</si>
  <si>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</si>
  <si>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</si>
  <si>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</si>
  <si>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</si>
  <si>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</si>
  <si>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</si>
  <si>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</si>
  <si>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</si>
  <si>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</si>
  <si>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</si>
  <si>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</si>
  <si>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</si>
  <si>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</si>
  <si>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</si>
  <si>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</si>
  <si>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</si>
  <si>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</si>
  <si>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</si>
  <si>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</si>
  <si>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</si>
  <si>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</si>
  <si>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</si>
  <si>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</si>
  <si>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</si>
  <si>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</si>
  <si>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</si>
  <si>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</si>
  <si>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</si>
  <si>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</si>
  <si>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</si>
  <si>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</si>
  <si>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</si>
  <si>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</si>
  <si>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</si>
  <si>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</si>
  <si>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</si>
  <si>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</si>
  <si>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</si>
  <si>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</si>
  <si>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</si>
  <si>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</si>
  <si>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</si>
  <si>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</si>
  <si>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</si>
  <si>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</si>
  <si>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</si>
  <si>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</si>
  <si>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</si>
  <si>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</si>
  <si>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</si>
  <si>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</si>
  <si>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</si>
  <si>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</si>
  <si>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</si>
  <si>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</si>
  <si>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</si>
  <si>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</si>
  <si>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</si>
  <si>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</si>
  <si>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</si>
  <si>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</si>
  <si>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</si>
  <si>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</si>
  <si>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</si>
  <si>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</si>
  <si>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</si>
  <si>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</si>
  <si>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</si>
  <si>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</si>
  <si>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</si>
  <si>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</si>
  <si>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</si>
  <si>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</si>
  <si>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</si>
  <si>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</si>
  <si>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</si>
  <si>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</si>
  <si>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</si>
  <si>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</si>
  <si>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</si>
  <si>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</si>
  <si>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</si>
  <si>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</si>
  <si>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</si>
  <si>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</si>
  <si>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</si>
  <si>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</si>
  <si>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</si>
  <si>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</si>
  <si>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Subvenții</t>
  </si>
  <si>
    <t>515</t>
  </si>
  <si>
    <t>Valori mobiliare emise de autoritățile publice locale</t>
  </si>
  <si>
    <t>Executat în perioada de gestiune 2021</t>
  </si>
  <si>
    <t>Executat în perioada de gestiune 2022 faţă de perioada de gestiune 2021</t>
  </si>
  <si>
    <t>bugetului consolidat central în anul 2022</t>
  </si>
  <si>
    <t xml:space="preserve"> bugetului consolidat central în anul 2022</t>
  </si>
  <si>
    <t>la situația din 28 februarie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</si>
</sst>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2" fillId="0" borderId="0" applyFont="0" applyFill="0" applyBorder="0" applyAlignment="0" applyProtection="0"/>
  </cellStyleXfs>
  <cellXfs count="107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0" fontId="69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0" fillId="7" borderId="1" xfId="0" applyNumberFormat="1" applyFont="1" applyFill="1" applyBorder="1" applyAlignment="1">
      <alignment horizontal="right" vertical="center" wrapText="1"/>
    </xf>
    <xf numFmtId="0" fontId="70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71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70" fillId="0" borderId="1" xfId="0" applyNumberFormat="1" applyFont="1" applyFill="1" applyBorder="1" applyAlignment="1">
      <alignment horizontal="right" vertical="center" wrapText="1"/>
    </xf>
    <xf numFmtId="204" fontId="70" fillId="0" borderId="1" xfId="0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0" fontId="69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70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0" fillId="0" borderId="1" xfId="0" applyNumberFormat="1" applyFont="1" applyFill="1" applyBorder="1" applyAlignment="1">
      <alignment vertical="center" wrapText="1"/>
    </xf>
    <xf numFmtId="204" fontId="70" fillId="0" borderId="1" xfId="0" applyNumberFormat="1" applyFont="1" applyFill="1" applyBorder="1" applyAlignment="1">
      <alignment vertical="center" wrapText="1"/>
    </xf>
    <xf numFmtId="204" fontId="72" fillId="0" borderId="1" xfId="0" applyNumberFormat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64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68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4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75" fillId="0" borderId="1" xfId="0" applyNumberFormat="1" applyFont="1" applyFill="1" applyBorder="1" applyAlignment="1">
      <alignment horizontal="right" vertical="center" wrapText="1"/>
    </xf>
    <xf numFmtId="204" fontId="76" fillId="0" borderId="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horizontal="right" vertical="center" wrapText="1"/>
    </xf>
    <xf numFmtId="204" fontId="76" fillId="0" borderId="1" xfId="1" applyNumberFormat="1" applyFont="1" applyFill="1" applyBorder="1" applyAlignment="1">
      <alignment horizontal="right" vertical="center" wrapText="1"/>
    </xf>
    <xf numFmtId="204" fontId="78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3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204" fontId="30" fillId="6" borderId="31" xfId="1" applyNumberFormat="1" applyFont="1" applyFill="1" applyBorder="1" applyAlignment="1">
      <alignment horizontal="right" vertical="center"/>
    </xf>
    <xf numFmtId="204" fontId="30" fillId="6" borderId="30" xfId="1" applyNumberFormat="1" applyFont="1" applyFill="1" applyBorder="1" applyAlignment="1">
      <alignment horizontal="right" vertical="center"/>
    </xf>
    <xf numFmtId="204" fontId="24" fillId="7" borderId="31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/>
    </xf>
    <xf numFmtId="204" fontId="5" fillId="0" borderId="31" xfId="1" applyNumberFormat="1" applyFont="1" applyFill="1" applyBorder="1" applyAlignment="1">
      <alignment horizontal="right" vertical="center"/>
    </xf>
    <xf numFmtId="204" fontId="5" fillId="0" borderId="30" xfId="1" applyNumberFormat="1" applyFont="1" applyFill="1" applyBorder="1" applyAlignment="1">
      <alignment horizontal="right" vertical="center"/>
    </xf>
    <xf numFmtId="204" fontId="17" fillId="0" borderId="31" xfId="1" applyNumberFormat="1" applyFont="1" applyFill="1" applyBorder="1" applyAlignment="1">
      <alignment horizontal="right" vertical="center"/>
    </xf>
    <xf numFmtId="204" fontId="16" fillId="0" borderId="30" xfId="1" applyNumberFormat="1" applyFont="1" applyFill="1" applyBorder="1" applyAlignment="1">
      <alignment horizontal="right" vertical="center"/>
    </xf>
    <xf numFmtId="204" fontId="16" fillId="0" borderId="31" xfId="1" applyNumberFormat="1" applyFont="1" applyFill="1" applyBorder="1" applyAlignment="1">
      <alignment horizontal="right"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17" fillId="8" borderId="30" xfId="1" applyNumberFormat="1" applyFont="1" applyFill="1" applyBorder="1" applyAlignment="1">
      <alignment horizontal="right" vertical="center"/>
    </xf>
    <xf numFmtId="204" fontId="17" fillId="0" borderId="30" xfId="1" applyNumberFormat="1" applyFont="1" applyFill="1" applyBorder="1" applyAlignment="1">
      <alignment horizontal="right" vertical="center"/>
    </xf>
    <xf numFmtId="204" fontId="15" fillId="7" borderId="30" xfId="1" applyNumberFormat="1" applyFont="1" applyFill="1" applyBorder="1" applyAlignment="1">
      <alignment horizontal="right" vertical="center"/>
    </xf>
    <xf numFmtId="204" fontId="15" fillId="0" borderId="30" xfId="1" applyNumberFormat="1" applyFont="1" applyFill="1" applyBorder="1" applyAlignment="1">
      <alignment horizontal="right" vertical="center"/>
    </xf>
    <xf numFmtId="204" fontId="6" fillId="0" borderId="30" xfId="1" applyNumberFormat="1" applyFont="1" applyFill="1" applyBorder="1" applyAlignment="1">
      <alignment horizontal="right" vertical="center"/>
    </xf>
    <xf numFmtId="204" fontId="23" fillId="6" borderId="30" xfId="1" applyNumberFormat="1" applyFont="1" applyFill="1" applyBorder="1" applyAlignment="1">
      <alignment horizontal="right" vertical="center" wrapText="1"/>
    </xf>
    <xf numFmtId="204" fontId="12" fillId="10" borderId="31" xfId="1" applyNumberFormat="1" applyFont="1" applyFill="1" applyBorder="1" applyAlignment="1">
      <alignment horizontal="right" vertical="center"/>
    </xf>
    <xf numFmtId="204" fontId="31" fillId="10" borderId="30" xfId="1" applyNumberFormat="1" applyFont="1" applyFill="1" applyBorder="1" applyAlignment="1">
      <alignment horizontal="right" vertical="center" wrapText="1"/>
    </xf>
    <xf numFmtId="204" fontId="24" fillId="13" borderId="31" xfId="1" applyNumberFormat="1" applyFont="1" applyFill="1" applyBorder="1" applyAlignment="1">
      <alignment horizontal="right" vertical="center"/>
    </xf>
    <xf numFmtId="204" fontId="28" fillId="13" borderId="30" xfId="1" applyNumberFormat="1" applyFont="1" applyFill="1" applyBorder="1" applyAlignment="1">
      <alignment horizontal="right" vertical="center" wrapText="1"/>
    </xf>
    <xf numFmtId="204" fontId="18" fillId="0" borderId="30" xfId="1" applyNumberFormat="1" applyFont="1" applyFill="1" applyBorder="1" applyAlignment="1">
      <alignment horizontal="right" vertical="center"/>
    </xf>
    <xf numFmtId="204" fontId="26" fillId="0" borderId="30" xfId="1" applyNumberFormat="1" applyFont="1" applyFill="1" applyBorder="1" applyAlignment="1">
      <alignment horizontal="right" vertical="center"/>
    </xf>
    <xf numFmtId="204" fontId="19" fillId="0" borderId="31" xfId="1" applyNumberFormat="1" applyFont="1" applyFill="1" applyBorder="1" applyAlignment="1">
      <alignment horizontal="right" vertical="center"/>
    </xf>
    <xf numFmtId="204" fontId="18" fillId="0" borderId="30" xfId="1" applyNumberFormat="1" applyFont="1" applyFill="1" applyBorder="1" applyAlignment="1">
      <alignment horizontal="right" vertical="center" wrapText="1"/>
    </xf>
    <xf numFmtId="204" fontId="25" fillId="13" borderId="30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9" fillId="10" borderId="30" xfId="1" applyNumberFormat="1" applyFont="1" applyFill="1" applyBorder="1" applyAlignment="1">
      <alignment horizontal="right" vertical="center"/>
    </xf>
    <xf numFmtId="204" fontId="32" fillId="0" borderId="30" xfId="1" applyNumberFormat="1" applyFont="1" applyFill="1" applyBorder="1" applyAlignment="1">
      <alignment horizontal="right" vertical="center" wrapText="1"/>
    </xf>
    <xf numFmtId="204" fontId="15" fillId="0" borderId="3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 wrapText="1"/>
    </xf>
    <xf numFmtId="204" fontId="8" fillId="0" borderId="30" xfId="1" applyNumberFormat="1" applyFont="1" applyFill="1" applyBorder="1" applyAlignment="1">
      <alignment horizontal="right" vertical="center" wrapText="1"/>
    </xf>
    <xf numFmtId="204" fontId="69" fillId="0" borderId="30" xfId="0" applyNumberFormat="1" applyFont="1" applyFill="1" applyBorder="1" applyAlignment="1">
      <alignment horizontal="right" vertical="center" wrapText="1"/>
    </xf>
    <xf numFmtId="204" fontId="12" fillId="0" borderId="31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 wrapText="1"/>
    </xf>
    <xf numFmtId="204" fontId="70" fillId="0" borderId="30" xfId="0" applyNumberFormat="1" applyFont="1" applyFill="1" applyBorder="1" applyAlignment="1">
      <alignment horizontal="right" vertical="center" wrapText="1"/>
    </xf>
    <xf numFmtId="204" fontId="70" fillId="0" borderId="30" xfId="0" applyNumberFormat="1" applyFont="1" applyFill="1" applyBorder="1" applyAlignment="1">
      <alignment horizontal="right" vertical="center" wrapText="1"/>
    </xf>
    <xf numFmtId="204" fontId="72" fillId="0" borderId="30" xfId="0" applyNumberFormat="1" applyFont="1" applyFill="1" applyBorder="1" applyAlignment="1">
      <alignment horizontal="right" vertical="center" wrapText="1"/>
    </xf>
    <xf numFmtId="204" fontId="69" fillId="0" borderId="30" xfId="0" applyNumberFormat="1" applyFont="1" applyFill="1" applyBorder="1" applyAlignment="1">
      <alignment horizontal="right" vertical="center" wrapText="1"/>
    </xf>
    <xf numFmtId="204" fontId="6" fillId="6" borderId="32" xfId="1" applyNumberFormat="1" applyFont="1" applyFill="1" applyBorder="1" applyAlignment="1">
      <alignment horizontal="right" vertical="center"/>
    </xf>
    <xf numFmtId="20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9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80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6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81" fillId="0" borderId="1" xfId="0" applyFont="1" applyBorder="1" applyAlignment="1">
      <alignment horizontal="center" vertical="center"/>
    </xf>
    <xf numFmtId="204" fontId="18" fillId="7" borderId="31" xfId="1" applyNumberFormat="1" applyFont="1" applyFill="1" applyBorder="1" applyAlignment="1">
      <alignment horizontal="right" vertical="center"/>
    </xf>
    <xf numFmtId="204" fontId="12" fillId="10" borderId="30" xfId="1" applyNumberFormat="1" applyFont="1" applyFill="1" applyBorder="1" applyAlignment="1">
      <alignment horizontal="right" vertical="center"/>
    </xf>
    <xf numFmtId="204" fontId="12" fillId="0" borderId="30" xfId="1" applyNumberFormat="1" applyFont="1" applyFill="1" applyBorder="1" applyAlignment="1">
      <alignment horizontal="right" vertical="center"/>
    </xf>
    <xf numFmtId="204" fontId="19" fillId="0" borderId="30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 wrapText="1"/>
    </xf>
    <xf numFmtId="204" fontId="2" fillId="0" borderId="30" xfId="1" applyNumberFormat="1" applyFont="1" applyFill="1" applyBorder="1" applyAlignment="1">
      <alignment horizontal="right" vertical="center" wrapText="1" indent="2"/>
    </xf>
    <xf numFmtId="204" fontId="16" fillId="0" borderId="30" xfId="1" applyNumberFormat="1" applyFont="1" applyFill="1" applyBorder="1" applyAlignment="1">
      <alignment horizontal="right" vertical="center" wrapText="1"/>
    </xf>
    <xf numFmtId="204" fontId="26" fillId="8" borderId="30" xfId="1" applyNumberFormat="1" applyFont="1" applyFill="1" applyBorder="1" applyAlignment="1">
      <alignment horizontal="right" vertical="center" wrapText="1"/>
    </xf>
    <xf numFmtId="204" fontId="10" fillId="0" borderId="30" xfId="1" applyNumberFormat="1" applyFont="1" applyFill="1" applyBorder="1" applyAlignment="1">
      <alignment horizontal="right" vertical="center" wrapText="1"/>
    </xf>
    <xf numFmtId="204" fontId="5" fillId="0" borderId="30" xfId="1" applyNumberFormat="1" applyFont="1" applyFill="1" applyBorder="1" applyAlignment="1">
      <alignment horizontal="right" vertical="center" wrapText="1"/>
    </xf>
    <xf numFmtId="204" fontId="8" fillId="7" borderId="30" xfId="1" applyNumberFormat="1" applyFont="1" applyFill="1" applyBorder="1" applyAlignment="1">
      <alignment horizontal="right" vertical="center" wrapText="1"/>
    </xf>
    <xf numFmtId="204" fontId="70" fillId="7" borderId="30" xfId="0" applyNumberFormat="1" applyFont="1" applyFill="1" applyBorder="1" applyAlignment="1">
      <alignment horizontal="right" vertical="center" wrapText="1"/>
    </xf>
    <xf numFmtId="0" fontId="80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left" vertical="center" wrapText="1"/>
    </xf>
    <xf numFmtId="0" fontId="75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204" fontId="82" fillId="0" borderId="1" xfId="1" applyNumberFormat="1" applyFont="1" applyFill="1" applyBorder="1" applyAlignment="1">
      <alignment horizontal="right" vertical="center" wrapText="1"/>
    </xf>
    <xf numFmtId="204" fontId="82" fillId="0" borderId="30" xfId="1" applyNumberFormat="1" applyFont="1" applyFill="1" applyBorder="1" applyAlignment="1">
      <alignment horizontal="right" vertical="center" wrapText="1"/>
    </xf>
    <xf numFmtId="204" fontId="82" fillId="0" borderId="31" xfId="1" applyNumberFormat="1" applyFont="1" applyFill="1" applyBorder="1" applyAlignment="1">
      <alignment horizontal="right" vertical="center"/>
    </xf>
    <xf numFmtId="204" fontId="82" fillId="0" borderId="1" xfId="1" applyNumberFormat="1" applyFont="1" applyFill="1" applyBorder="1" applyAlignment="1">
      <alignment horizontal="right" vertical="center"/>
    </xf>
    <xf numFmtId="204" fontId="82" fillId="0" borderId="1" xfId="1" applyNumberFormat="1" applyFont="1" applyFill="1" applyBorder="1" applyAlignment="1">
      <alignment vertical="center" wrapText="1"/>
    </xf>
    <xf numFmtId="204" fontId="82" fillId="0" borderId="30" xfId="1" applyNumberFormat="1" applyFont="1" applyFill="1" applyBorder="1" applyAlignment="1">
      <alignment horizontal="right" vertical="center"/>
    </xf>
    <xf numFmtId="0" fontId="82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74" fillId="7" borderId="1" xfId="0" applyNumberFormat="1" applyFont="1" applyFill="1" applyBorder="1" applyAlignment="1">
      <alignment horizontal="right" vertical="center"/>
    </xf>
    <xf numFmtId="206" fontId="64" fillId="0" borderId="1" xfId="0" applyNumberFormat="1" applyFont="1" applyBorder="1" applyAlignment="1">
      <alignment horizontal="right" vertical="center"/>
    </xf>
    <xf numFmtId="206" fontId="68" fillId="0" borderId="1" xfId="0" applyNumberFormat="1" applyFont="1" applyBorder="1" applyAlignment="1">
      <alignment horizontal="right" vertical="center"/>
    </xf>
    <xf numFmtId="206" fontId="73" fillId="8" borderId="1" xfId="0" applyNumberFormat="1" applyFont="1" applyFill="1" applyBorder="1" applyAlignment="1">
      <alignment horizontal="right" vertical="center"/>
    </xf>
    <xf numFmtId="206" fontId="83" fillId="0" borderId="1" xfId="0" applyNumberFormat="1" applyFont="1" applyBorder="1" applyAlignment="1">
      <alignment horizontal="right" vertical="center"/>
    </xf>
    <xf numFmtId="206" fontId="65" fillId="7" borderId="1" xfId="0" applyNumberFormat="1" applyFont="1" applyFill="1" applyBorder="1" applyAlignment="1">
      <alignment horizontal="right" vertical="center"/>
    </xf>
    <xf numFmtId="206" fontId="65" fillId="0" borderId="1" xfId="0" applyNumberFormat="1" applyFont="1" applyBorder="1" applyAlignment="1">
      <alignment horizontal="right" vertical="center"/>
    </xf>
    <xf numFmtId="206" fontId="84" fillId="0" borderId="1" xfId="0" applyNumberFormat="1" applyFont="1" applyBorder="1" applyAlignment="1">
      <alignment horizontal="right" vertical="center"/>
    </xf>
    <xf numFmtId="206" fontId="73" fillId="0" borderId="1" xfId="0" applyNumberFormat="1" applyFont="1" applyBorder="1" applyAlignment="1">
      <alignment horizontal="right" vertical="center"/>
    </xf>
    <xf numFmtId="206" fontId="83" fillId="0" borderId="1" xfId="0" applyNumberFormat="1" applyFont="1" applyFill="1" applyBorder="1" applyAlignment="1">
      <alignment horizontal="right" vertical="center"/>
    </xf>
    <xf numFmtId="206" fontId="64" fillId="0" borderId="1" xfId="0" applyNumberFormat="1" applyFont="1" applyFill="1" applyBorder="1" applyAlignment="1">
      <alignment horizontal="right" vertical="center"/>
    </xf>
    <xf numFmtId="206" fontId="68" fillId="0" borderId="1" xfId="0" applyNumberFormat="1" applyFont="1" applyFill="1" applyBorder="1" applyAlignment="1">
      <alignment horizontal="right" vertical="center"/>
    </xf>
    <xf numFmtId="206" fontId="66" fillId="0" borderId="1" xfId="0" applyNumberFormat="1" applyFont="1" applyBorder="1" applyAlignment="1">
      <alignment horizontal="right" vertical="center"/>
    </xf>
    <xf numFmtId="206" fontId="73" fillId="0" borderId="1" xfId="0" applyNumberFormat="1" applyFont="1" applyFill="1" applyBorder="1" applyAlignment="1">
      <alignment horizontal="right" vertical="center"/>
    </xf>
    <xf numFmtId="206" fontId="66" fillId="0" borderId="1" xfId="0" applyNumberFormat="1" applyFont="1" applyFill="1" applyBorder="1" applyAlignment="1">
      <alignment horizontal="right" vertical="center"/>
    </xf>
    <xf numFmtId="204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5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6" fontId="86" fillId="11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206" fontId="85" fillId="12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86" fillId="6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0" fontId="83" fillId="0" borderId="0" xfId="0" applyFont="1" applyAlignment="1">
      <alignment horizontal="right"/>
    </xf>
    <xf numFmtId="206" fontId="87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8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89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206" fontId="90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87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left" vertical="center" wrapText="1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0" fontId="44" fillId="0" borderId="1" xfId="1" applyFont="1" applyFill="1" applyBorder="1" applyAlignment="1">
      <alignment horizontal="center" vertical="center"/>
    </xf>
    <xf numFmtId="206" fontId="85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64" fillId="9" borderId="1" xfId="0" applyNumberFormat="1" applyFont="1" applyFill="1" applyBorder="1" applyAlignment="1">
      <alignment horizontal="right" vertical="center"/>
    </xf>
    <xf numFmtId="204" fontId="24" fillId="11" borderId="3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0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30" xfId="1" applyNumberFormat="1" applyFont="1" applyFill="1" applyBorder="1" applyAlignment="1">
      <alignment horizontal="right" vertical="center"/>
    </xf>
    <xf numFmtId="204" fontId="24" fillId="13" borderId="3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3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3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91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92" fillId="6" borderId="1" xfId="0" applyNumberFormat="1" applyFont="1" applyFill="1" applyBorder="1" applyAlignment="1">
      <alignment horizontal="right" vertical="center" wrapText="1"/>
    </xf>
    <xf numFmtId="204" fontId="30" fillId="12" borderId="31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30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3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30" xfId="1" applyNumberFormat="1" applyFont="1" applyFill="1" applyBorder="1" applyAlignment="1">
      <alignment horizontal="right" vertical="center"/>
    </xf>
    <xf numFmtId="204" fontId="28" fillId="6" borderId="37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 wrapText="1"/>
    </xf>
    <xf numFmtId="204" fontId="28" fillId="6" borderId="38" xfId="1" applyNumberFormat="1" applyFont="1" applyFill="1" applyBorder="1" applyAlignment="1">
      <alignment horizontal="right" vertical="center" wrapText="1"/>
    </xf>
    <xf numFmtId="204" fontId="28" fillId="6" borderId="32" xfId="1" applyNumberFormat="1" applyFont="1" applyFill="1" applyBorder="1" applyAlignment="1">
      <alignment vertical="center" wrapText="1"/>
    </xf>
    <xf numFmtId="204" fontId="28" fillId="6" borderId="38" xfId="1" applyNumberFormat="1" applyFont="1" applyFill="1" applyBorder="1" applyAlignment="1">
      <alignment horizontal="right" vertical="center"/>
    </xf>
    <xf numFmtId="204" fontId="42" fillId="6" borderId="3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93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66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94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62" fillId="0" borderId="0" xfId="5" applyNumberFormat="1" applyFont="1"/>
    <xf numFmtId="9" fontId="62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2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3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4" fillId="0" borderId="0" xfId="2" applyFont="1" applyFill="1" applyBorder="1" applyAlignment="1">
      <alignment vertical="center"/>
    </xf>
    <xf numFmtId="0" fontId="0" fillId="0" borderId="10" xfId="0" applyFill="1" applyBorder="1"/>
    <xf numFmtId="0" fontId="54" fillId="0" borderId="11" xfId="2" applyFont="1" applyFill="1" applyBorder="1" applyAlignment="1">
      <alignment horizontal="center" vertical="center" wrapText="1"/>
    </xf>
    <xf numFmtId="0" fontId="54" fillId="0" borderId="12" xfId="2" applyFont="1" applyFill="1" applyBorder="1" applyAlignment="1">
      <alignment horizontal="left" vertical="center" wrapText="1"/>
    </xf>
    <xf numFmtId="204" fontId="95" fillId="0" borderId="13" xfId="0" applyNumberFormat="1" applyFont="1" applyFill="1" applyBorder="1"/>
    <xf numFmtId="0" fontId="96" fillId="0" borderId="10" xfId="2" applyFont="1" applyFill="1" applyBorder="1" applyAlignment="1">
      <alignment horizontal="center" vertical="center" wrapText="1"/>
    </xf>
    <xf numFmtId="204" fontId="97" fillId="0" borderId="11" xfId="0" applyNumberFormat="1" applyFont="1" applyFill="1" applyBorder="1"/>
    <xf numFmtId="0" fontId="55" fillId="0" borderId="12" xfId="2" applyFont="1" applyFill="1" applyBorder="1" applyAlignment="1">
      <alignment horizontal="left" vertical="center"/>
    </xf>
    <xf numFmtId="204" fontId="98" fillId="0" borderId="13" xfId="0" applyNumberFormat="1" applyFont="1" applyFill="1" applyBorder="1"/>
    <xf numFmtId="0" fontId="56" fillId="0" borderId="10" xfId="2" applyFont="1" applyFill="1" applyBorder="1" applyAlignment="1">
      <alignment vertical="center"/>
    </xf>
    <xf numFmtId="204" fontId="99" fillId="0" borderId="11" xfId="0" applyNumberFormat="1" applyFont="1" applyFill="1" applyBorder="1"/>
    <xf numFmtId="0" fontId="57" fillId="0" borderId="12" xfId="2" applyFont="1" applyFill="1" applyBorder="1" applyAlignment="1">
      <alignment horizontal="left" vertical="center" indent="1"/>
    </xf>
    <xf numFmtId="204" fontId="63" fillId="0" borderId="13" xfId="0" applyNumberFormat="1" applyFont="1" applyFill="1" applyBorder="1"/>
    <xf numFmtId="0" fontId="58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8" fillId="0" borderId="16" xfId="2" applyFont="1" applyFill="1" applyBorder="1" applyAlignment="1">
      <alignment horizontal="left" vertical="center"/>
    </xf>
    <xf numFmtId="204" fontId="0" fillId="0" borderId="17" xfId="0" applyNumberFormat="1" applyFill="1" applyBorder="1"/>
    <xf numFmtId="0" fontId="56" fillId="0" borderId="14" xfId="2" applyFont="1" applyFill="1" applyBorder="1" applyAlignment="1">
      <alignment horizontal="left" vertical="center" indent="1"/>
    </xf>
    <xf numFmtId="204" fontId="99" fillId="0" borderId="15" xfId="0" applyNumberFormat="1" applyFont="1" applyFill="1" applyBorder="1"/>
    <xf numFmtId="0" fontId="59" fillId="0" borderId="16" xfId="2" applyFont="1" applyFill="1" applyBorder="1" applyAlignment="1">
      <alignment horizontal="left" vertical="center" wrapText="1"/>
    </xf>
    <xf numFmtId="0" fontId="56" fillId="0" borderId="12" xfId="2" applyFont="1" applyFill="1" applyBorder="1" applyAlignment="1">
      <alignment vertical="center"/>
    </xf>
    <xf numFmtId="0" fontId="60" fillId="0" borderId="18" xfId="1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0" fontId="100" fillId="0" borderId="20" xfId="0" applyFont="1" applyFill="1" applyBorder="1" applyAlignment="1">
      <alignment horizontal="left" vertical="center" wrapText="1" indent="1"/>
    </xf>
    <xf numFmtId="204" fontId="0" fillId="0" borderId="21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74" fillId="0" borderId="22" xfId="0" applyFont="1" applyBorder="1" applyAlignment="1">
      <alignment horizontal="center" vertical="center" wrapText="1"/>
    </xf>
    <xf numFmtId="0" fontId="74" fillId="0" borderId="23" xfId="0" applyFont="1" applyBorder="1" applyAlignment="1">
      <alignment horizontal="center" vertical="center" wrapText="1"/>
    </xf>
    <xf numFmtId="204" fontId="93" fillId="0" borderId="5" xfId="1" applyNumberFormat="1" applyFont="1" applyFill="1" applyBorder="1" applyAlignment="1">
      <alignment horizontal="right" vertical="center"/>
    </xf>
    <xf numFmtId="204" fontId="0" fillId="9" borderId="17" xfId="0" applyNumberFormat="1" applyFill="1" applyBorder="1"/>
    <xf numFmtId="204" fontId="0" fillId="9" borderId="15" xfId="0" applyNumberFormat="1" applyFill="1" applyBorder="1"/>
    <xf numFmtId="204" fontId="63" fillId="9" borderId="13" xfId="0" applyNumberFormat="1" applyFont="1" applyFill="1" applyBorder="1"/>
    <xf numFmtId="204" fontId="25" fillId="6" borderId="22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 wrapText="1"/>
    </xf>
    <xf numFmtId="204" fontId="25" fillId="6" borderId="39" xfId="1" applyNumberFormat="1" applyFont="1" applyFill="1" applyBorder="1" applyAlignment="1">
      <alignment horizontal="right" vertical="center" wrapText="1"/>
    </xf>
    <xf numFmtId="204" fontId="25" fillId="6" borderId="22" xfId="1" applyNumberFormat="1" applyFont="1" applyFill="1" applyBorder="1" applyAlignment="1">
      <alignment vertical="center" wrapText="1"/>
    </xf>
    <xf numFmtId="204" fontId="25" fillId="6" borderId="39" xfId="1" applyNumberFormat="1" applyFont="1" applyFill="1" applyBorder="1" applyAlignment="1">
      <alignment horizontal="right" vertical="center"/>
    </xf>
    <xf numFmtId="204" fontId="25" fillId="6" borderId="24" xfId="1" applyNumberFormat="1" applyFont="1" applyFill="1" applyBorder="1" applyAlignment="1">
      <alignment horizontal="right" vertical="center"/>
    </xf>
    <xf numFmtId="204" fontId="63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2" fillId="0" borderId="7" xfId="1" applyNumberFormat="1" applyFont="1" applyFill="1" applyBorder="1" applyAlignment="1">
      <alignment horizontal="right" vertical="center" wrapText="1"/>
    </xf>
    <xf numFmtId="204" fontId="82" fillId="0" borderId="7" xfId="1" applyNumberFormat="1" applyFont="1" applyFill="1" applyBorder="1" applyAlignment="1">
      <alignment horizontal="right" vertical="center" wrapText="1"/>
    </xf>
    <xf numFmtId="204" fontId="82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40" xfId="1" applyNumberFormat="1" applyFont="1" applyFill="1" applyBorder="1" applyAlignment="1">
      <alignment horizontal="right" vertical="center"/>
    </xf>
    <xf numFmtId="204" fontId="24" fillId="13" borderId="7" xfId="1" applyNumberFormat="1" applyFont="1" applyFill="1" applyBorder="1" applyAlignment="1">
      <alignment horizontal="right" vertical="center"/>
    </xf>
    <xf numFmtId="204" fontId="30" fillId="6" borderId="7" xfId="1" applyNumberFormat="1" applyFont="1" applyFill="1" applyBorder="1" applyAlignment="1">
      <alignment horizontal="right" vertical="center"/>
    </xf>
    <xf numFmtId="204" fontId="30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70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82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0" fillId="0" borderId="4" xfId="0" applyNumberFormat="1" applyFont="1" applyFill="1" applyBorder="1" applyAlignment="1">
      <alignment horizontal="left" vertical="center" wrapText="1"/>
    </xf>
    <xf numFmtId="204" fontId="70" fillId="0" borderId="4" xfId="0" applyNumberFormat="1" applyFont="1" applyFill="1" applyBorder="1" applyAlignment="1">
      <alignment horizontal="left"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5" xfId="1" applyNumberFormat="1" applyFont="1" applyFill="1" applyBorder="1" applyAlignment="1">
      <alignment horizontal="left" vertical="center" wrapText="1"/>
    </xf>
    <xf numFmtId="204" fontId="28" fillId="6" borderId="4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6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82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82" fillId="16" borderId="7" xfId="1" applyNumberFormat="1" applyFont="1" applyFill="1" applyBorder="1" applyAlignment="1">
      <alignment horizontal="right" vertical="center"/>
    </xf>
    <xf numFmtId="204" fontId="18" fillId="0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 indent="2"/>
    </xf>
    <xf numFmtId="204" fontId="16" fillId="0" borderId="31" xfId="1" applyNumberFormat="1" applyFont="1" applyFill="1" applyBorder="1" applyAlignment="1">
      <alignment horizontal="right" vertical="center" wrapText="1"/>
    </xf>
    <xf numFmtId="204" fontId="10" fillId="0" borderId="31" xfId="1" applyNumberFormat="1" applyFont="1" applyFill="1" applyBorder="1" applyAlignment="1">
      <alignment horizontal="right" vertical="center" wrapText="1"/>
    </xf>
    <xf numFmtId="204" fontId="5" fillId="0" borderId="31" xfId="1" applyNumberFormat="1" applyFont="1" applyFill="1" applyBorder="1" applyAlignment="1">
      <alignment horizontal="right" vertical="center" wrapText="1"/>
    </xf>
    <xf numFmtId="204" fontId="8" fillId="7" borderId="31" xfId="1" applyNumberFormat="1" applyFont="1" applyFill="1" applyBorder="1" applyAlignment="1">
      <alignment horizontal="right" vertical="center" wrapText="1"/>
    </xf>
    <xf numFmtId="204" fontId="69" fillId="0" borderId="31" xfId="0" applyNumberFormat="1" applyFont="1" applyFill="1" applyBorder="1" applyAlignment="1">
      <alignment horizontal="right" vertical="center" wrapText="1"/>
    </xf>
    <xf numFmtId="204" fontId="31" fillId="10" borderId="31" xfId="1" applyNumberFormat="1" applyFont="1" applyFill="1" applyBorder="1" applyAlignment="1">
      <alignment horizontal="right" vertical="center" wrapText="1"/>
    </xf>
    <xf numFmtId="204" fontId="18" fillId="0" borderId="31" xfId="1" applyNumberFormat="1" applyFont="1" applyFill="1" applyBorder="1" applyAlignment="1">
      <alignment horizontal="right" vertical="center"/>
    </xf>
    <xf numFmtId="204" fontId="32" fillId="0" borderId="31" xfId="1" applyNumberFormat="1" applyFont="1" applyFill="1" applyBorder="1" applyAlignment="1">
      <alignment horizontal="right" vertical="center" wrapText="1"/>
    </xf>
    <xf numFmtId="204" fontId="82" fillId="0" borderId="31" xfId="1" applyNumberFormat="1" applyFont="1" applyFill="1" applyBorder="1" applyAlignment="1">
      <alignment horizontal="right" vertical="center" wrapText="1"/>
    </xf>
    <xf numFmtId="204" fontId="8" fillId="0" borderId="31" xfId="1" applyNumberFormat="1" applyFont="1" applyFill="1" applyBorder="1" applyAlignment="1">
      <alignment horizontal="right" vertical="center" wrapText="1"/>
    </xf>
    <xf numFmtId="204" fontId="7" fillId="0" borderId="31" xfId="1" applyNumberFormat="1" applyFont="1" applyFill="1" applyBorder="1" applyAlignment="1">
      <alignment horizontal="right" vertical="center" wrapText="1"/>
    </xf>
    <xf numFmtId="204" fontId="70" fillId="0" borderId="31" xfId="0" applyNumberFormat="1" applyFont="1" applyFill="1" applyBorder="1" applyAlignment="1">
      <alignment horizontal="right" vertical="center" wrapText="1"/>
    </xf>
    <xf numFmtId="204" fontId="69" fillId="0" borderId="31" xfId="0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/>
    </xf>
    <xf numFmtId="0" fontId="9" fillId="17" borderId="22" xfId="1" applyFont="1" applyFill="1" applyBorder="1" applyAlignment="1">
      <alignment horizontal="center" vertical="center"/>
    </xf>
    <xf numFmtId="0" fontId="9" fillId="17" borderId="25" xfId="1" applyFont="1" applyFill="1" applyBorder="1" applyAlignment="1">
      <alignment horizontal="center" vertical="center"/>
    </xf>
    <xf numFmtId="0" fontId="9" fillId="17" borderId="42" xfId="1" applyFont="1" applyFill="1" applyBorder="1" applyAlignment="1">
      <alignment horizontal="center" vertical="center"/>
    </xf>
    <xf numFmtId="0" fontId="9" fillId="17" borderId="24" xfId="1" applyFont="1" applyFill="1" applyBorder="1" applyAlignment="1">
      <alignment horizontal="center" vertical="center"/>
    </xf>
    <xf numFmtId="0" fontId="9" fillId="17" borderId="39" xfId="1" applyFont="1" applyFill="1" applyBorder="1" applyAlignment="1">
      <alignment horizontal="center" vertical="center"/>
    </xf>
    <xf numFmtId="0" fontId="9" fillId="17" borderId="31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23" fillId="6" borderId="43" xfId="1" applyNumberFormat="1" applyFont="1" applyFill="1" applyBorder="1" applyAlignment="1">
      <alignment horizontal="right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2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6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6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79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 wrapText="1"/>
    </xf>
    <xf numFmtId="0" fontId="79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70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8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8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29" fillId="0" borderId="30" xfId="1" applyFont="1" applyFill="1" applyBorder="1" applyAlignment="1">
      <alignment horizontal="center" vertical="center"/>
    </xf>
    <xf numFmtId="0" fontId="79" fillId="0" borderId="31" xfId="0" applyFont="1" applyFill="1" applyBorder="1" applyAlignment="1">
      <alignment horizontal="left" vertical="center" wrapText="1" indent="1"/>
    </xf>
    <xf numFmtId="0" fontId="66" fillId="0" borderId="31" xfId="0" applyFont="1" applyFill="1" applyBorder="1" applyAlignment="1">
      <alignment horizontal="left" vertical="center" wrapText="1"/>
    </xf>
    <xf numFmtId="0" fontId="71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6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29" fillId="10" borderId="31" xfId="1" applyFont="1" applyFill="1" applyBorder="1" applyAlignment="1">
      <alignment vertical="center"/>
    </xf>
    <xf numFmtId="0" fontId="101" fillId="19" borderId="30" xfId="1" applyFont="1" applyFill="1" applyBorder="1" applyAlignment="1">
      <alignment horizontal="center" vertical="center" wrapText="1"/>
    </xf>
    <xf numFmtId="0" fontId="32" fillId="0" borderId="31" xfId="1" applyFont="1" applyFill="1" applyBorder="1" applyAlignment="1">
      <alignment vertical="center" wrapText="1"/>
    </xf>
    <xf numFmtId="49" fontId="32" fillId="0" borderId="30" xfId="1" applyNumberFormat="1" applyFont="1" applyFill="1" applyBorder="1" applyAlignment="1">
      <alignment horizontal="center" vertical="center"/>
    </xf>
    <xf numFmtId="0" fontId="82" fillId="0" borderId="31" xfId="1" applyFont="1" applyFill="1" applyBorder="1" applyAlignment="1">
      <alignment vertical="center" wrapText="1"/>
    </xf>
    <xf numFmtId="49" fontId="82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29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8" borderId="31" xfId="1" applyFont="1" applyFill="1" applyBorder="1" applyAlignment="1">
      <alignment vertical="center" wrapText="1"/>
    </xf>
    <xf numFmtId="49" fontId="24" fillId="18" borderId="30" xfId="1" applyNumberFormat="1" applyFont="1" applyFill="1" applyBorder="1" applyAlignment="1">
      <alignment horizontal="center" vertical="center"/>
    </xf>
    <xf numFmtId="0" fontId="69" fillId="18" borderId="31" xfId="0" applyFont="1" applyFill="1" applyBorder="1" applyAlignment="1">
      <alignment horizontal="left" vertical="center" wrapText="1"/>
    </xf>
    <xf numFmtId="49" fontId="5" fillId="18" borderId="30" xfId="1" applyNumberFormat="1" applyFont="1" applyFill="1" applyBorder="1" applyAlignment="1">
      <alignment horizontal="center" vertical="center"/>
    </xf>
    <xf numFmtId="49" fontId="7" fillId="18" borderId="30" xfId="1" applyNumberFormat="1" applyFont="1" applyFill="1" applyBorder="1" applyAlignment="1">
      <alignment horizontal="center" vertical="center"/>
    </xf>
    <xf numFmtId="0" fontId="70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0" fillId="6" borderId="30" xfId="1" applyNumberFormat="1" applyFont="1" applyFill="1" applyBorder="1" applyAlignment="1">
      <alignment horizontal="center" vertical="center"/>
    </xf>
    <xf numFmtId="0" fontId="70" fillId="18" borderId="31" xfId="0" applyFont="1" applyFill="1" applyBorder="1" applyAlignment="1">
      <alignment horizontal="left" vertical="center" wrapText="1"/>
    </xf>
    <xf numFmtId="0" fontId="69" fillId="0" borderId="31" xfId="0" applyFont="1" applyFill="1" applyBorder="1" applyAlignment="1">
      <alignment horizontal="left" vertical="center" wrapText="1"/>
    </xf>
    <xf numFmtId="0" fontId="41" fillId="0" borderId="31" xfId="1" applyFont="1" applyFill="1" applyBorder="1" applyAlignment="1">
      <alignment vertical="center" wrapText="1"/>
    </xf>
    <xf numFmtId="49" fontId="29" fillId="12" borderId="31" xfId="1" applyNumberFormat="1" applyFont="1" applyFill="1" applyBorder="1" applyAlignment="1">
      <alignment horizontal="left" vertical="center" indent="1"/>
    </xf>
    <xf numFmtId="49" fontId="29" fillId="12" borderId="30" xfId="1" applyNumberFormat="1" applyFont="1" applyFill="1" applyBorder="1" applyAlignment="1">
      <alignment horizontal="center" vertical="center"/>
    </xf>
    <xf numFmtId="204" fontId="24" fillId="6" borderId="31" xfId="1" applyNumberFormat="1" applyFont="1" applyFill="1" applyBorder="1" applyAlignment="1">
      <alignment horizontal="left" vertical="center" wrapText="1"/>
    </xf>
    <xf numFmtId="20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204" fontId="71" fillId="0" borderId="31" xfId="0" applyNumberFormat="1" applyFont="1" applyFill="1" applyBorder="1" applyAlignment="1">
      <alignment horizontal="right" vertical="center" wrapText="1"/>
    </xf>
    <xf numFmtId="204" fontId="26" fillId="16" borderId="31" xfId="1" applyNumberFormat="1" applyFont="1" applyFill="1" applyBorder="1" applyAlignment="1">
      <alignment horizontal="right" vertical="center" wrapText="1"/>
    </xf>
    <xf numFmtId="204" fontId="17" fillId="0" borderId="31" xfId="1" applyNumberFormat="1" applyFont="1" applyFill="1" applyBorder="1" applyAlignment="1">
      <alignment horizontal="right" vertical="center" wrapText="1"/>
    </xf>
    <xf numFmtId="204" fontId="5" fillId="8" borderId="3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3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9" fillId="8" borderId="3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6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2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9" fillId="21" borderId="31" xfId="0" applyNumberFormat="1" applyFont="1" applyFill="1" applyBorder="1" applyAlignment="1">
      <alignment horizontal="right" vertical="center" wrapText="1"/>
    </xf>
    <xf numFmtId="204" fontId="24" fillId="21" borderId="31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82" fillId="9" borderId="7" xfId="1" applyNumberFormat="1" applyFont="1" applyFill="1" applyBorder="1" applyAlignment="1">
      <alignment horizontal="right" vertical="center"/>
    </xf>
    <xf numFmtId="204" fontId="93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82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9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0" fillId="0" borderId="4" xfId="0" applyNumberFormat="1" applyFont="1" applyFill="1" applyBorder="1" applyAlignment="1">
      <alignment horizontal="right" vertical="center" wrapText="1"/>
    </xf>
    <xf numFmtId="204" fontId="70" fillId="0" borderId="4" xfId="0" applyNumberFormat="1" applyFont="1" applyFill="1" applyBorder="1" applyAlignment="1">
      <alignment horizontal="right" vertical="center" wrapText="1"/>
    </xf>
    <xf numFmtId="204" fontId="72" fillId="0" borderId="4" xfId="0" applyNumberFormat="1" applyFont="1" applyFill="1" applyBorder="1" applyAlignment="1">
      <alignment horizontal="right" vertical="center" wrapText="1"/>
    </xf>
    <xf numFmtId="204" fontId="69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5" xfId="1" applyNumberFormat="1" applyFont="1" applyFill="1" applyBorder="1" applyAlignment="1">
      <alignment horizontal="right" vertical="center" wrapText="1"/>
    </xf>
    <xf numFmtId="204" fontId="28" fillId="6" borderId="41" xfId="1" applyNumberFormat="1" applyFont="1" applyFill="1" applyBorder="1" applyAlignment="1">
      <alignment horizontal="right" vertical="center" wrapText="1"/>
    </xf>
    <xf numFmtId="204" fontId="7" fillId="21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0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204" fontId="67" fillId="6" borderId="1" xfId="0" applyNumberFormat="1" applyFont="1" applyFill="1" applyBorder="1" applyAlignment="1">
      <alignment horizontal="right" vertical="center"/>
    </xf>
    <xf numFmtId="204" fontId="65" fillId="6" borderId="1" xfId="0" applyNumberFormat="1" applyFont="1" applyFill="1" applyBorder="1" applyAlignment="1">
      <alignment horizontal="right" vertical="center"/>
    </xf>
    <xf numFmtId="204" fontId="68" fillId="8" borderId="1" xfId="0" applyNumberFormat="1" applyFont="1" applyFill="1" applyBorder="1" applyAlignment="1">
      <alignment horizontal="right" vertical="center"/>
    </xf>
    <xf numFmtId="204" fontId="73" fillId="16" borderId="1" xfId="0" applyNumberFormat="1" applyFont="1" applyFill="1" applyBorder="1" applyAlignment="1">
      <alignment horizontal="right" vertical="center"/>
    </xf>
    <xf numFmtId="204" fontId="74" fillId="7" borderId="1" xfId="0" applyNumberFormat="1" applyFont="1" applyFill="1" applyBorder="1" applyAlignment="1">
      <alignment horizontal="right" vertical="center"/>
    </xf>
    <xf numFmtId="204" fontId="64" fillId="16" borderId="1" xfId="0" applyNumberFormat="1" applyFont="1" applyFill="1" applyBorder="1" applyAlignment="1">
      <alignment horizontal="right" vertical="center"/>
    </xf>
    <xf numFmtId="204" fontId="17" fillId="6" borderId="30" xfId="1" applyNumberFormat="1" applyFont="1" applyFill="1" applyBorder="1" applyAlignment="1">
      <alignment horizontal="right" vertical="center"/>
    </xf>
    <xf numFmtId="204" fontId="68" fillId="16" borderId="1" xfId="0" applyNumberFormat="1" applyFont="1" applyFill="1" applyBorder="1" applyAlignment="1">
      <alignment horizontal="right" vertical="center"/>
    </xf>
    <xf numFmtId="204" fontId="83" fillId="16" borderId="1" xfId="0" applyNumberFormat="1" applyFont="1" applyFill="1" applyBorder="1" applyAlignment="1">
      <alignment horizontal="right" vertical="center"/>
    </xf>
    <xf numFmtId="204" fontId="74" fillId="16" borderId="1" xfId="0" applyNumberFormat="1" applyFont="1" applyFill="1" applyBorder="1" applyAlignment="1">
      <alignment horizontal="right" vertical="center"/>
    </xf>
    <xf numFmtId="204" fontId="66" fillId="16" borderId="1" xfId="0" applyNumberFormat="1" applyFont="1" applyFill="1" applyBorder="1" applyAlignment="1">
      <alignment horizontal="right" vertical="center"/>
    </xf>
    <xf numFmtId="204" fontId="67" fillId="16" borderId="1" xfId="0" applyNumberFormat="1" applyFont="1" applyFill="1" applyBorder="1" applyAlignment="1">
      <alignment horizontal="right" vertical="center"/>
    </xf>
    <xf numFmtId="204" fontId="65" fillId="16" borderId="1" xfId="0" applyNumberFormat="1" applyFont="1" applyFill="1" applyBorder="1" applyAlignment="1">
      <alignment horizontal="right" vertical="center"/>
    </xf>
    <xf numFmtId="204" fontId="84" fillId="16" borderId="1" xfId="0" applyNumberFormat="1" applyFont="1" applyFill="1" applyBorder="1" applyAlignment="1">
      <alignment horizontal="right" vertical="center"/>
    </xf>
    <xf numFmtId="204" fontId="85" fillId="6" borderId="1" xfId="0" applyNumberFormat="1" applyFont="1" applyFill="1" applyBorder="1" applyAlignment="1">
      <alignment horizontal="right" vertical="center"/>
    </xf>
    <xf numFmtId="204" fontId="86" fillId="6" borderId="1" xfId="0" applyNumberFormat="1" applyFont="1" applyFill="1" applyBorder="1" applyAlignment="1">
      <alignment horizontal="right" vertical="center"/>
    </xf>
    <xf numFmtId="204" fontId="64" fillId="6" borderId="1" xfId="0" applyNumberFormat="1" applyFont="1" applyFill="1" applyBorder="1" applyAlignment="1">
      <alignment horizontal="right" vertical="center"/>
    </xf>
    <xf numFmtId="204" fontId="86" fillId="11" borderId="1" xfId="0" applyNumberFormat="1" applyFont="1" applyFill="1" applyBorder="1" applyAlignment="1">
      <alignment horizontal="right" vertical="center"/>
    </xf>
    <xf numFmtId="204" fontId="85" fillId="12" borderId="1" xfId="0" applyNumberFormat="1" applyFont="1" applyFill="1" applyBorder="1" applyAlignment="1">
      <alignment horizontal="right" vertical="center"/>
    </xf>
    <xf numFmtId="0" fontId="102" fillId="0" borderId="0" xfId="1" applyFont="1" applyFill="1" applyBorder="1" applyAlignment="1">
      <alignment vertical="center"/>
    </xf>
    <xf numFmtId="0" fontId="103" fillId="0" borderId="44" xfId="1" applyFont="1" applyFill="1" applyBorder="1" applyAlignment="1">
      <alignment vertical="center"/>
    </xf>
    <xf numFmtId="0" fontId="104" fillId="17" borderId="1" xfId="1" applyFont="1" applyFill="1" applyBorder="1" applyAlignment="1">
      <alignment horizontal="center" vertical="center"/>
    </xf>
    <xf numFmtId="204" fontId="105" fillId="6" borderId="1" xfId="1" applyNumberFormat="1" applyFont="1" applyFill="1" applyBorder="1" applyAlignment="1">
      <alignment horizontal="right" vertical="center"/>
    </xf>
    <xf numFmtId="204" fontId="106" fillId="7" borderId="1" xfId="1" applyNumberFormat="1" applyFont="1" applyFill="1" applyBorder="1" applyAlignment="1">
      <alignment horizontal="right" vertical="center"/>
    </xf>
    <xf numFmtId="204" fontId="102" fillId="0" borderId="1" xfId="1" applyNumberFormat="1" applyFont="1" applyFill="1" applyBorder="1" applyAlignment="1">
      <alignment horizontal="right" vertical="center"/>
    </xf>
    <xf numFmtId="204" fontId="102" fillId="16" borderId="1" xfId="1" applyNumberFormat="1" applyFont="1" applyFill="1" applyBorder="1" applyAlignment="1">
      <alignment horizontal="right" vertical="center"/>
    </xf>
    <xf numFmtId="204" fontId="93" fillId="8" borderId="1" xfId="1" applyNumberFormat="1" applyFont="1" applyFill="1" applyBorder="1" applyAlignment="1">
      <alignment horizontal="right" vertical="center"/>
    </xf>
    <xf numFmtId="204" fontId="102" fillId="8" borderId="1" xfId="1" applyNumberFormat="1" applyFont="1" applyFill="1" applyBorder="1" applyAlignment="1">
      <alignment horizontal="right" vertical="center"/>
    </xf>
    <xf numFmtId="204" fontId="101" fillId="7" borderId="1" xfId="1" applyNumberFormat="1" applyFont="1" applyFill="1" applyBorder="1" applyAlignment="1">
      <alignment horizontal="right" vertical="center"/>
    </xf>
    <xf numFmtId="204" fontId="102" fillId="0" borderId="5" xfId="1" applyNumberFormat="1" applyFont="1" applyFill="1" applyBorder="1" applyAlignment="1">
      <alignment horizontal="right" vertical="center"/>
    </xf>
    <xf numFmtId="204" fontId="101" fillId="0" borderId="1" xfId="1" applyNumberFormat="1" applyFont="1" applyFill="1" applyBorder="1" applyAlignment="1">
      <alignment horizontal="right" vertical="center"/>
    </xf>
    <xf numFmtId="204" fontId="107" fillId="10" borderId="1" xfId="1" applyNumberFormat="1" applyFont="1" applyFill="1" applyBorder="1" applyAlignment="1">
      <alignment horizontal="right" vertical="center"/>
    </xf>
    <xf numFmtId="204" fontId="107" fillId="13" borderId="1" xfId="1" applyNumberFormat="1" applyFont="1" applyFill="1" applyBorder="1" applyAlignment="1">
      <alignment horizontal="right" vertical="center"/>
    </xf>
    <xf numFmtId="204" fontId="107" fillId="0" borderId="1" xfId="1" applyNumberFormat="1" applyFont="1" applyFill="1" applyBorder="1" applyAlignment="1">
      <alignment horizontal="right" vertical="center"/>
    </xf>
    <xf numFmtId="204" fontId="107" fillId="6" borderId="1" xfId="1" applyNumberFormat="1" applyFont="1" applyFill="1" applyBorder="1" applyAlignment="1">
      <alignment horizontal="right" vertical="center"/>
    </xf>
    <xf numFmtId="204" fontId="102" fillId="11" borderId="1" xfId="1" applyNumberFormat="1" applyFont="1" applyFill="1" applyBorder="1" applyAlignment="1">
      <alignment horizontal="right" vertical="center"/>
    </xf>
    <xf numFmtId="204" fontId="101" fillId="6" borderId="1" xfId="1" applyNumberFormat="1" applyFont="1" applyFill="1" applyBorder="1" applyAlignment="1">
      <alignment horizontal="right" vertical="center"/>
    </xf>
    <xf numFmtId="204" fontId="101" fillId="12" borderId="1" xfId="1" applyNumberFormat="1" applyFont="1" applyFill="1" applyBorder="1" applyAlignment="1">
      <alignment horizontal="right" vertical="center"/>
    </xf>
    <xf numFmtId="204" fontId="101" fillId="6" borderId="22" xfId="1" applyNumberFormat="1" applyFont="1" applyFill="1" applyBorder="1" applyAlignment="1">
      <alignment horizontal="right" vertical="center"/>
    </xf>
    <xf numFmtId="204" fontId="101" fillId="6" borderId="32" xfId="1" applyNumberFormat="1" applyFont="1" applyFill="1" applyBorder="1" applyAlignment="1">
      <alignment horizontal="right" vertical="center"/>
    </xf>
    <xf numFmtId="0" fontId="108" fillId="0" borderId="0" xfId="1" applyFont="1" applyFill="1" applyBorder="1" applyAlignment="1">
      <alignment vertical="center"/>
    </xf>
    <xf numFmtId="0" fontId="104" fillId="0" borderId="0" xfId="1" applyFont="1" applyFill="1" applyBorder="1" applyAlignment="1">
      <alignment vertical="center"/>
    </xf>
    <xf numFmtId="0" fontId="101" fillId="0" borderId="0" xfId="1" applyFont="1" applyFill="1" applyBorder="1" applyAlignment="1">
      <alignment vertical="center"/>
    </xf>
    <xf numFmtId="204" fontId="102" fillId="0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204" fontId="106" fillId="9" borderId="1" xfId="1" applyNumberFormat="1" applyFont="1" applyFill="1" applyBorder="1" applyAlignment="1">
      <alignment vertical="center"/>
    </xf>
    <xf numFmtId="204" fontId="102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110" fillId="9" borderId="1" xfId="1" applyNumberFormat="1" applyFont="1" applyFill="1" applyBorder="1" applyAlignment="1">
      <alignment vertical="center"/>
    </xf>
    <xf numFmtId="204" fontId="101" fillId="9" borderId="1" xfId="1" applyNumberFormat="1" applyFont="1" applyFill="1" applyBorder="1" applyAlignment="1">
      <alignment vertical="center"/>
    </xf>
    <xf numFmtId="204" fontId="107" fillId="9" borderId="1" xfId="1" applyNumberFormat="1" applyFont="1" applyFill="1" applyBorder="1" applyAlignment="1">
      <alignment vertical="center"/>
    </xf>
    <xf numFmtId="0" fontId="104" fillId="13" borderId="1" xfId="1" applyFont="1" applyFill="1" applyBorder="1" applyAlignment="1">
      <alignment horizontal="center" vertical="center"/>
    </xf>
    <xf numFmtId="204" fontId="106" fillId="13" borderId="1" xfId="1" applyNumberFormat="1" applyFont="1" applyFill="1" applyBorder="1" applyAlignment="1">
      <alignment horizontal="right" vertical="center"/>
    </xf>
    <xf numFmtId="0" fontId="103" fillId="0" borderId="33" xfId="1" applyFont="1" applyFill="1" applyBorder="1" applyAlignment="1">
      <alignment vertical="center"/>
    </xf>
    <xf numFmtId="0" fontId="104" fillId="17" borderId="22" xfId="1" applyFont="1" applyFill="1" applyBorder="1" applyAlignment="1">
      <alignment horizontal="center" vertical="center"/>
    </xf>
    <xf numFmtId="204" fontId="102" fillId="3" borderId="1" xfId="1" applyNumberFormat="1" applyFont="1" applyFill="1" applyBorder="1" applyAlignment="1">
      <alignment horizontal="right" vertical="center"/>
    </xf>
    <xf numFmtId="204" fontId="110" fillId="7" borderId="1" xfId="1" applyNumberFormat="1" applyFont="1" applyFill="1" applyBorder="1" applyAlignment="1">
      <alignment horizontal="right" vertical="center"/>
    </xf>
    <xf numFmtId="204" fontId="102" fillId="3" borderId="5" xfId="1" applyNumberFormat="1" applyFont="1" applyFill="1" applyBorder="1" applyAlignment="1">
      <alignment horizontal="right" vertical="center"/>
    </xf>
    <xf numFmtId="204" fontId="93" fillId="3" borderId="1" xfId="1" applyNumberFormat="1" applyFont="1" applyFill="1" applyBorder="1" applyAlignment="1">
      <alignment horizontal="right" vertical="center"/>
    </xf>
    <xf numFmtId="204" fontId="102" fillId="23" borderId="1" xfId="1" applyNumberFormat="1" applyFont="1" applyFill="1" applyBorder="1" applyAlignment="1">
      <alignment horizontal="right" vertical="center"/>
    </xf>
    <xf numFmtId="204" fontId="111" fillId="13" borderId="1" xfId="1" applyNumberFormat="1" applyFont="1" applyFill="1" applyBorder="1" applyAlignment="1">
      <alignment horizontal="right" vertical="center"/>
    </xf>
    <xf numFmtId="204" fontId="111" fillId="10" borderId="1" xfId="1" applyNumberFormat="1" applyFont="1" applyFill="1" applyBorder="1" applyAlignment="1">
      <alignment horizontal="right" vertical="center"/>
    </xf>
    <xf numFmtId="204" fontId="106" fillId="11" borderId="1" xfId="1" applyNumberFormat="1" applyFont="1" applyFill="1" applyBorder="1" applyAlignment="1">
      <alignment horizontal="right" vertical="center"/>
    </xf>
    <xf numFmtId="204" fontId="105" fillId="12" borderId="1" xfId="1" applyNumberFormat="1" applyFont="1" applyFill="1" applyBorder="1" applyAlignment="1">
      <alignment horizontal="right" vertical="center"/>
    </xf>
    <xf numFmtId="204" fontId="112" fillId="6" borderId="1" xfId="1" applyNumberFormat="1" applyFont="1" applyFill="1" applyBorder="1" applyAlignment="1">
      <alignment horizontal="right" vertical="center"/>
    </xf>
    <xf numFmtId="204" fontId="112" fillId="6" borderId="22" xfId="1" applyNumberFormat="1" applyFont="1" applyFill="1" applyBorder="1" applyAlignment="1">
      <alignment horizontal="right" vertical="center"/>
    </xf>
    <xf numFmtId="204" fontId="112" fillId="6" borderId="32" xfId="1" applyNumberFormat="1" applyFont="1" applyFill="1" applyBorder="1" applyAlignment="1">
      <alignment horizontal="right" vertical="center"/>
    </xf>
    <xf numFmtId="206" fontId="105" fillId="6" borderId="1" xfId="1" applyNumberFormat="1" applyFont="1" applyFill="1" applyBorder="1" applyAlignment="1">
      <alignment horizontal="right" vertical="center"/>
    </xf>
    <xf numFmtId="206" fontId="106" fillId="7" borderId="1" xfId="1" applyNumberFormat="1" applyFont="1" applyFill="1" applyBorder="1" applyAlignment="1">
      <alignment horizontal="right" vertical="center"/>
    </xf>
    <xf numFmtId="206" fontId="102" fillId="0" borderId="1" xfId="1" applyNumberFormat="1" applyFont="1" applyFill="1" applyBorder="1" applyAlignment="1">
      <alignment horizontal="right" vertical="center"/>
    </xf>
    <xf numFmtId="206" fontId="93" fillId="0" borderId="1" xfId="1" applyNumberFormat="1" applyFont="1" applyFill="1" applyBorder="1" applyAlignment="1">
      <alignment horizontal="right" vertical="center"/>
    </xf>
    <xf numFmtId="206" fontId="102" fillId="16" borderId="1" xfId="1" applyNumberFormat="1" applyFont="1" applyFill="1" applyBorder="1" applyAlignment="1">
      <alignment horizontal="right" vertical="center"/>
    </xf>
    <xf numFmtId="206" fontId="93" fillId="8" borderId="1" xfId="1" applyNumberFormat="1" applyFont="1" applyFill="1" applyBorder="1" applyAlignment="1">
      <alignment horizontal="right" vertical="center"/>
    </xf>
    <xf numFmtId="206" fontId="102" fillId="8" borderId="1" xfId="1" applyNumberFormat="1" applyFont="1" applyFill="1" applyBorder="1" applyAlignment="1">
      <alignment horizontal="right" vertical="center"/>
    </xf>
    <xf numFmtId="206" fontId="102" fillId="3" borderId="1" xfId="1" applyNumberFormat="1" applyFont="1" applyFill="1" applyBorder="1" applyAlignment="1">
      <alignment horizontal="right" vertical="center"/>
    </xf>
    <xf numFmtId="206" fontId="110" fillId="7" borderId="1" xfId="1" applyNumberFormat="1" applyFont="1" applyFill="1" applyBorder="1" applyAlignment="1">
      <alignment horizontal="right" vertical="center"/>
    </xf>
    <xf numFmtId="206" fontId="101" fillId="7" borderId="1" xfId="1" applyNumberFormat="1" applyFont="1" applyFill="1" applyBorder="1" applyAlignment="1">
      <alignment horizontal="right" vertical="center"/>
    </xf>
    <xf numFmtId="206" fontId="93" fillId="3" borderId="1" xfId="1" applyNumberFormat="1" applyFont="1" applyFill="1" applyBorder="1" applyAlignment="1">
      <alignment horizontal="right" vertical="center"/>
    </xf>
    <xf numFmtId="206" fontId="102" fillId="23" borderId="1" xfId="1" applyNumberFormat="1" applyFont="1" applyFill="1" applyBorder="1" applyAlignment="1">
      <alignment horizontal="right" vertical="center"/>
    </xf>
    <xf numFmtId="206" fontId="101" fillId="0" borderId="1" xfId="1" applyNumberFormat="1" applyFont="1" applyFill="1" applyBorder="1" applyAlignment="1">
      <alignment horizontal="right" vertical="center"/>
    </xf>
    <xf numFmtId="206" fontId="107" fillId="10" borderId="1" xfId="1" applyNumberFormat="1" applyFont="1" applyFill="1" applyBorder="1" applyAlignment="1">
      <alignment horizontal="right" vertical="center"/>
    </xf>
    <xf numFmtId="206" fontId="111" fillId="13" borderId="1" xfId="1" applyNumberFormat="1" applyFont="1" applyFill="1" applyBorder="1" applyAlignment="1">
      <alignment horizontal="right" vertical="center"/>
    </xf>
    <xf numFmtId="206" fontId="107" fillId="0" borderId="1" xfId="1" applyNumberFormat="1" applyFont="1" applyFill="1" applyBorder="1" applyAlignment="1">
      <alignment horizontal="right" vertical="center"/>
    </xf>
    <xf numFmtId="206" fontId="106" fillId="13" borderId="1" xfId="1" applyNumberFormat="1" applyFont="1" applyFill="1" applyBorder="1" applyAlignment="1">
      <alignment horizontal="right" vertical="center"/>
    </xf>
    <xf numFmtId="206" fontId="111" fillId="10" borderId="1" xfId="1" applyNumberFormat="1" applyFont="1" applyFill="1" applyBorder="1" applyAlignment="1">
      <alignment horizontal="right" vertical="center"/>
    </xf>
    <xf numFmtId="206" fontId="106" fillId="11" borderId="1" xfId="1" applyNumberFormat="1" applyFont="1" applyFill="1" applyBorder="1" applyAlignment="1">
      <alignment horizontal="right" vertical="center"/>
    </xf>
    <xf numFmtId="206" fontId="105" fillId="12" borderId="1" xfId="1" applyNumberFormat="1" applyFont="1" applyFill="1" applyBorder="1" applyAlignment="1">
      <alignment horizontal="right" vertical="center"/>
    </xf>
    <xf numFmtId="206" fontId="112" fillId="6" borderId="1" xfId="1" applyNumberFormat="1" applyFont="1" applyFill="1" applyBorder="1" applyAlignment="1">
      <alignment horizontal="right" vertical="center"/>
    </xf>
    <xf numFmtId="206" fontId="112" fillId="6" borderId="22" xfId="1" applyNumberFormat="1" applyFont="1" applyFill="1" applyBorder="1" applyAlignment="1">
      <alignment horizontal="right" vertical="center"/>
    </xf>
    <xf numFmtId="206" fontId="112" fillId="6" borderId="32" xfId="1" applyNumberFormat="1" applyFont="1" applyFill="1" applyBorder="1" applyAlignment="1">
      <alignment horizontal="right" vertical="center"/>
    </xf>
    <xf numFmtId="204" fontId="113" fillId="0" borderId="1" xfId="1" applyNumberFormat="1" applyFont="1" applyFill="1" applyBorder="1" applyAlignment="1">
      <alignment vertical="center"/>
    </xf>
    <xf numFmtId="204" fontId="114" fillId="0" borderId="1" xfId="1" applyNumberFormat="1" applyFont="1" applyFill="1" applyBorder="1" applyAlignment="1">
      <alignment vertical="center"/>
    </xf>
    <xf numFmtId="204" fontId="115" fillId="0" borderId="1" xfId="1" applyNumberFormat="1" applyFont="1" applyFill="1" applyBorder="1" applyAlignment="1">
      <alignment vertical="center"/>
    </xf>
    <xf numFmtId="204" fontId="116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vertical="center"/>
    </xf>
    <xf numFmtId="204" fontId="118" fillId="0" borderId="1" xfId="1" applyNumberFormat="1" applyFont="1" applyFill="1" applyBorder="1" applyAlignment="1">
      <alignment vertical="center"/>
    </xf>
    <xf numFmtId="204" fontId="115" fillId="0" borderId="1" xfId="1" applyNumberFormat="1" applyFont="1" applyFill="1" applyBorder="1" applyAlignment="1">
      <alignment horizontal="right" vertical="center"/>
    </xf>
    <xf numFmtId="204" fontId="119" fillId="0" borderId="1" xfId="1" applyNumberFormat="1" applyFont="1" applyFill="1" applyBorder="1" applyAlignment="1">
      <alignment horizontal="right" vertical="center"/>
    </xf>
    <xf numFmtId="204" fontId="114" fillId="0" borderId="1" xfId="1" applyNumberFormat="1" applyFont="1" applyFill="1" applyBorder="1" applyAlignment="1">
      <alignment horizontal="right" vertical="center"/>
    </xf>
    <xf numFmtId="204" fontId="119" fillId="0" borderId="1" xfId="1" applyNumberFormat="1" applyFont="1" applyFill="1" applyBorder="1" applyAlignment="1">
      <alignment vertical="center"/>
    </xf>
    <xf numFmtId="204" fontId="115" fillId="9" borderId="1" xfId="1" applyNumberFormat="1" applyFont="1" applyFill="1" applyBorder="1" applyAlignment="1">
      <alignment vertical="center"/>
    </xf>
    <xf numFmtId="204" fontId="102" fillId="9" borderId="1" xfId="1" applyNumberFormat="1" applyFont="1" applyFill="1" applyBorder="1" applyAlignment="1">
      <alignment horizontal="right" vertical="center"/>
    </xf>
    <xf numFmtId="204" fontId="105" fillId="9" borderId="1" xfId="1" applyNumberFormat="1" applyFont="1" applyFill="1" applyBorder="1" applyAlignment="1">
      <alignment horizontal="right" vertical="center"/>
    </xf>
    <xf numFmtId="204" fontId="30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13" fillId="24" borderId="1" xfId="1" applyNumberFormat="1" applyFont="1" applyFill="1" applyBorder="1" applyAlignment="1">
      <alignment vertical="center"/>
    </xf>
    <xf numFmtId="205" fontId="106" fillId="0" borderId="0" xfId="1" applyNumberFormat="1" applyFont="1" applyFill="1" applyBorder="1" applyAlignment="1">
      <alignment vertical="center"/>
    </xf>
    <xf numFmtId="204" fontId="105" fillId="6" borderId="1" xfId="1" applyNumberFormat="1" applyFont="1" applyFill="1" applyBorder="1" applyAlignment="1">
      <alignment horizontal="right" vertical="center" wrapText="1"/>
    </xf>
    <xf numFmtId="204" fontId="106" fillId="7" borderId="1" xfId="1" applyNumberFormat="1" applyFont="1" applyFill="1" applyBorder="1" applyAlignment="1">
      <alignment horizontal="right" vertical="center" wrapText="1"/>
    </xf>
    <xf numFmtId="204" fontId="110" fillId="0" borderId="1" xfId="1" applyNumberFormat="1" applyFont="1" applyFill="1" applyBorder="1" applyAlignment="1">
      <alignment horizontal="right" vertical="center" wrapText="1"/>
    </xf>
    <xf numFmtId="204" fontId="108" fillId="0" borderId="1" xfId="1" applyNumberFormat="1" applyFont="1" applyFill="1" applyBorder="1" applyAlignment="1">
      <alignment horizontal="right" vertical="center" wrapText="1" indent="2"/>
    </xf>
    <xf numFmtId="204" fontId="93" fillId="0" borderId="1" xfId="1" applyNumberFormat="1" applyFont="1" applyFill="1" applyBorder="1" applyAlignment="1">
      <alignment horizontal="right" vertical="center" wrapText="1"/>
    </xf>
    <xf numFmtId="204" fontId="120" fillId="8" borderId="1" xfId="1" applyNumberFormat="1" applyFont="1" applyFill="1" applyBorder="1" applyAlignment="1">
      <alignment horizontal="right" vertical="center" wrapText="1"/>
    </xf>
    <xf numFmtId="204" fontId="103" fillId="0" borderId="1" xfId="1" applyNumberFormat="1" applyFont="1" applyFill="1" applyBorder="1" applyAlignment="1">
      <alignment horizontal="right" vertical="center" wrapText="1"/>
    </xf>
    <xf numFmtId="204" fontId="102" fillId="0" borderId="1" xfId="1" applyNumberFormat="1" applyFont="1" applyFill="1" applyBorder="1" applyAlignment="1">
      <alignment horizontal="right" vertical="center" wrapText="1"/>
    </xf>
    <xf numFmtId="204" fontId="121" fillId="0" borderId="1" xfId="0" applyNumberFormat="1" applyFont="1" applyFill="1" applyBorder="1" applyAlignment="1">
      <alignment horizontal="right" vertical="center" wrapText="1"/>
    </xf>
    <xf numFmtId="204" fontId="122" fillId="7" borderId="1" xfId="0" applyNumberFormat="1" applyFont="1" applyFill="1" applyBorder="1" applyAlignment="1">
      <alignment horizontal="right" vertical="center" wrapText="1"/>
    </xf>
    <xf numFmtId="204" fontId="105" fillId="6" borderId="5" xfId="1" applyNumberFormat="1" applyFont="1" applyFill="1" applyBorder="1" applyAlignment="1">
      <alignment horizontal="right" vertical="center" wrapText="1"/>
    </xf>
    <xf numFmtId="204" fontId="123" fillId="10" borderId="1" xfId="1" applyNumberFormat="1" applyFont="1" applyFill="1" applyBorder="1" applyAlignment="1">
      <alignment horizontal="right" vertical="center" wrapText="1"/>
    </xf>
    <xf numFmtId="204" fontId="106" fillId="13" borderId="1" xfId="1" applyNumberFormat="1" applyFont="1" applyFill="1" applyBorder="1" applyAlignment="1">
      <alignment horizontal="right" vertical="center" wrapText="1"/>
    </xf>
    <xf numFmtId="204" fontId="110" fillId="0" borderId="1" xfId="1" applyNumberFormat="1" applyFont="1" applyFill="1" applyBorder="1" applyAlignment="1">
      <alignment horizontal="right" vertical="center"/>
    </xf>
    <xf numFmtId="204" fontId="120" fillId="0" borderId="1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horizontal="right" vertical="center" wrapText="1"/>
    </xf>
    <xf numFmtId="204" fontId="106" fillId="11" borderId="1" xfId="1" applyNumberFormat="1" applyFont="1" applyFill="1" applyBorder="1" applyAlignment="1">
      <alignment horizontal="right" vertical="center" wrapText="1"/>
    </xf>
    <xf numFmtId="204" fontId="122" fillId="0" borderId="1" xfId="0" applyNumberFormat="1" applyFont="1" applyFill="1" applyBorder="1" applyAlignment="1">
      <alignment horizontal="right" vertical="center" wrapText="1"/>
    </xf>
    <xf numFmtId="204" fontId="124" fillId="0" borderId="1" xfId="0" applyNumberFormat="1" applyFont="1" applyFill="1" applyBorder="1" applyAlignment="1">
      <alignment horizontal="right" vertical="center" wrapText="1"/>
    </xf>
    <xf numFmtId="204" fontId="112" fillId="6" borderId="1" xfId="1" applyNumberFormat="1" applyFont="1" applyFill="1" applyBorder="1" applyAlignment="1">
      <alignment horizontal="right" vertical="center" wrapText="1"/>
    </xf>
    <xf numFmtId="204" fontId="112" fillId="6" borderId="32" xfId="1" applyNumberFormat="1" applyFont="1" applyFill="1" applyBorder="1" applyAlignment="1">
      <alignment horizontal="right" vertical="center" wrapText="1"/>
    </xf>
    <xf numFmtId="204" fontId="93" fillId="16" borderId="1" xfId="1" applyNumberFormat="1" applyFont="1" applyFill="1" applyBorder="1" applyAlignment="1">
      <alignment horizontal="right" vertical="center"/>
    </xf>
    <xf numFmtId="204" fontId="82" fillId="25" borderId="5" xfId="1" applyNumberFormat="1" applyFont="1" applyFill="1" applyBorder="1" applyAlignment="1">
      <alignment horizontal="right" vertical="center"/>
    </xf>
    <xf numFmtId="204" fontId="120" fillId="16" borderId="1" xfId="1" applyNumberFormat="1" applyFont="1" applyFill="1" applyBorder="1" applyAlignment="1">
      <alignment horizontal="right" vertical="center" wrapText="1"/>
    </xf>
    <xf numFmtId="204" fontId="125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30" xfId="1" applyNumberFormat="1" applyFont="1" applyFill="1" applyBorder="1" applyAlignment="1">
      <alignment horizontal="right" vertical="center" wrapText="1"/>
    </xf>
    <xf numFmtId="204" fontId="126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5" xfId="1" applyFont="1" applyFill="1" applyBorder="1" applyAlignment="1">
      <alignment horizontal="center" vertical="center"/>
    </xf>
    <xf numFmtId="204" fontId="30" fillId="6" borderId="45" xfId="1" applyNumberFormat="1" applyFont="1" applyFill="1" applyBorder="1" applyAlignment="1">
      <alignment horizontal="right" vertical="center"/>
    </xf>
    <xf numFmtId="204" fontId="24" fillId="7" borderId="45" xfId="1" applyNumberFormat="1" applyFont="1" applyFill="1" applyBorder="1" applyAlignment="1">
      <alignment horizontal="right" vertical="center"/>
    </xf>
    <xf numFmtId="204" fontId="5" fillId="0" borderId="45" xfId="1" applyNumberFormat="1" applyFont="1" applyFill="1" applyBorder="1" applyAlignment="1">
      <alignment horizontal="right" vertical="center"/>
    </xf>
    <xf numFmtId="204" fontId="17" fillId="0" borderId="45" xfId="1" applyNumberFormat="1" applyFont="1" applyFill="1" applyBorder="1" applyAlignment="1">
      <alignment horizontal="right" vertical="center"/>
    </xf>
    <xf numFmtId="204" fontId="16" fillId="0" borderId="45" xfId="1" applyNumberFormat="1" applyFont="1" applyFill="1" applyBorder="1" applyAlignment="1">
      <alignment horizontal="right" vertical="center"/>
    </xf>
    <xf numFmtId="204" fontId="5" fillId="16" borderId="45" xfId="1" applyNumberFormat="1" applyFont="1" applyFill="1" applyBorder="1" applyAlignment="1">
      <alignment horizontal="right" vertical="center"/>
    </xf>
    <xf numFmtId="204" fontId="17" fillId="8" borderId="45" xfId="1" applyNumberFormat="1" applyFont="1" applyFill="1" applyBorder="1" applyAlignment="1">
      <alignment horizontal="right" vertical="center"/>
    </xf>
    <xf numFmtId="204" fontId="8" fillId="7" borderId="45" xfId="1" applyNumberFormat="1" applyFont="1" applyFill="1" applyBorder="1" applyAlignment="1">
      <alignment horizontal="right" vertical="center"/>
    </xf>
    <xf numFmtId="204" fontId="15" fillId="7" borderId="45" xfId="1" applyNumberFormat="1" applyFont="1" applyFill="1" applyBorder="1" applyAlignment="1">
      <alignment horizontal="right" vertical="center"/>
    </xf>
    <xf numFmtId="204" fontId="15" fillId="8" borderId="45" xfId="1" applyNumberFormat="1" applyFont="1" applyFill="1" applyBorder="1" applyAlignment="1">
      <alignment horizontal="right" vertical="center"/>
    </xf>
    <xf numFmtId="204" fontId="6" fillId="0" borderId="45" xfId="1" applyNumberFormat="1" applyFont="1" applyFill="1" applyBorder="1" applyAlignment="1">
      <alignment horizontal="right" vertical="center"/>
    </xf>
    <xf numFmtId="204" fontId="15" fillId="0" borderId="45" xfId="1" applyNumberFormat="1" applyFont="1" applyFill="1" applyBorder="1" applyAlignment="1">
      <alignment horizontal="right" vertical="center"/>
    </xf>
    <xf numFmtId="204" fontId="12" fillId="10" borderId="45" xfId="1" applyNumberFormat="1" applyFont="1" applyFill="1" applyBorder="1" applyAlignment="1">
      <alignment horizontal="right" vertical="center"/>
    </xf>
    <xf numFmtId="204" fontId="24" fillId="13" borderId="45" xfId="1" applyNumberFormat="1" applyFont="1" applyFill="1" applyBorder="1" applyAlignment="1">
      <alignment horizontal="right" vertical="center"/>
    </xf>
    <xf numFmtId="204" fontId="12" fillId="16" borderId="45" xfId="1" applyNumberFormat="1" applyFont="1" applyFill="1" applyBorder="1" applyAlignment="1">
      <alignment horizontal="right" vertical="center"/>
    </xf>
    <xf numFmtId="204" fontId="16" fillId="16" borderId="45" xfId="1" applyNumberFormat="1" applyFont="1" applyFill="1" applyBorder="1" applyAlignment="1">
      <alignment horizontal="right" vertical="center"/>
    </xf>
    <xf numFmtId="204" fontId="17" fillId="16" borderId="45" xfId="1" applyNumberFormat="1" applyFont="1" applyFill="1" applyBorder="1" applyAlignment="1">
      <alignment horizontal="right" vertical="center"/>
    </xf>
    <xf numFmtId="204" fontId="5" fillId="21" borderId="45" xfId="1" applyNumberFormat="1" applyFont="1" applyFill="1" applyBorder="1" applyAlignment="1">
      <alignment horizontal="right" vertical="center"/>
    </xf>
    <xf numFmtId="204" fontId="7" fillId="21" borderId="45" xfId="1" applyNumberFormat="1" applyFont="1" applyFill="1" applyBorder="1" applyAlignment="1">
      <alignment horizontal="right" vertical="center"/>
    </xf>
    <xf numFmtId="204" fontId="7" fillId="16" borderId="45" xfId="1" applyNumberFormat="1" applyFont="1" applyFill="1" applyBorder="1" applyAlignment="1">
      <alignment horizontal="right" vertical="center"/>
    </xf>
    <xf numFmtId="204" fontId="13" fillId="10" borderId="45" xfId="1" applyNumberFormat="1" applyFont="1" applyFill="1" applyBorder="1" applyAlignment="1">
      <alignment horizontal="right" vertical="center"/>
    </xf>
    <xf numFmtId="204" fontId="19" fillId="16" borderId="45" xfId="1" applyNumberFormat="1" applyFont="1" applyFill="1" applyBorder="1" applyAlignment="1">
      <alignment horizontal="right" vertical="center"/>
    </xf>
    <xf numFmtId="204" fontId="82" fillId="9" borderId="45" xfId="1" applyNumberFormat="1" applyFont="1" applyFill="1" applyBorder="1" applyAlignment="1">
      <alignment horizontal="right" vertical="center"/>
    </xf>
    <xf numFmtId="204" fontId="82" fillId="16" borderId="45" xfId="1" applyNumberFormat="1" applyFont="1" applyFill="1" applyBorder="1" applyAlignment="1">
      <alignment horizontal="right" vertical="center"/>
    </xf>
    <xf numFmtId="204" fontId="93" fillId="9" borderId="45" xfId="1" applyNumberFormat="1" applyFont="1" applyFill="1" applyBorder="1" applyAlignment="1">
      <alignment horizontal="right" vertical="center"/>
    </xf>
    <xf numFmtId="204" fontId="24" fillId="11" borderId="45" xfId="1" applyNumberFormat="1" applyFont="1" applyFill="1" applyBorder="1" applyAlignment="1">
      <alignment horizontal="right" vertical="center"/>
    </xf>
    <xf numFmtId="204" fontId="7" fillId="0" borderId="45" xfId="1" applyNumberFormat="1" applyFont="1" applyFill="1" applyBorder="1" applyAlignment="1">
      <alignment horizontal="right" vertical="center"/>
    </xf>
    <xf numFmtId="204" fontId="5" fillId="8" borderId="45" xfId="1" applyNumberFormat="1" applyFont="1" applyFill="1" applyBorder="1" applyAlignment="1">
      <alignment horizontal="right" vertical="center"/>
    </xf>
    <xf numFmtId="204" fontId="12" fillId="0" borderId="45" xfId="1" applyNumberFormat="1" applyFont="1" applyFill="1" applyBorder="1" applyAlignment="1">
      <alignment horizontal="right" vertical="center"/>
    </xf>
    <xf numFmtId="204" fontId="30" fillId="12" borderId="45" xfId="1" applyNumberFormat="1" applyFont="1" applyFill="1" applyBorder="1" applyAlignment="1">
      <alignment horizontal="right" vertical="center"/>
    </xf>
    <xf numFmtId="204" fontId="25" fillId="6" borderId="45" xfId="1" applyNumberFormat="1" applyFont="1" applyFill="1" applyBorder="1" applyAlignment="1">
      <alignment horizontal="right" vertical="center"/>
    </xf>
    <xf numFmtId="204" fontId="28" fillId="6" borderId="45" xfId="1" applyNumberFormat="1" applyFont="1" applyFill="1" applyBorder="1" applyAlignment="1">
      <alignment horizontal="right" vertical="center"/>
    </xf>
    <xf numFmtId="204" fontId="93" fillId="9" borderId="46" xfId="1" applyNumberFormat="1" applyFont="1" applyFill="1" applyBorder="1" applyAlignment="1">
      <alignment horizontal="right" vertical="center"/>
    </xf>
    <xf numFmtId="204" fontId="93" fillId="0" borderId="30" xfId="1" applyNumberFormat="1" applyFont="1" applyFill="1" applyBorder="1" applyAlignment="1">
      <alignment horizontal="right" vertical="center"/>
    </xf>
    <xf numFmtId="0" fontId="63" fillId="0" borderId="0" xfId="0" applyFont="1"/>
    <xf numFmtId="0" fontId="15" fillId="0" borderId="1" xfId="0" applyFont="1" applyFill="1" applyBorder="1" applyAlignment="1">
      <alignment horizontal="center" wrapText="1"/>
    </xf>
    <xf numFmtId="0" fontId="43" fillId="0" borderId="1" xfId="1" applyFont="1" applyFill="1" applyBorder="1" applyAlignment="1">
      <alignment vertical="center" wrapText="1"/>
    </xf>
    <xf numFmtId="0" fontId="43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6" fillId="26" borderId="1" xfId="1" applyFont="1" applyFill="1" applyBorder="1" applyAlignment="1">
      <alignment vertical="center" wrapText="1"/>
    </xf>
    <xf numFmtId="0" fontId="45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30" xfId="1" applyNumberFormat="1" applyFont="1" applyFill="1" applyBorder="1" applyAlignment="1">
      <alignment horizontal="right" vertical="center"/>
    </xf>
    <xf numFmtId="204" fontId="105" fillId="6" borderId="46" xfId="1" applyNumberFormat="1" applyFont="1" applyFill="1" applyBorder="1" applyAlignment="1">
      <alignment horizontal="right" vertical="center"/>
    </xf>
    <xf numFmtId="204" fontId="106" fillId="7" borderId="46" xfId="1" applyNumberFormat="1" applyFont="1" applyFill="1" applyBorder="1" applyAlignment="1">
      <alignment horizontal="right" vertical="center"/>
    </xf>
    <xf numFmtId="204" fontId="102" fillId="0" borderId="46" xfId="1" applyNumberFormat="1" applyFont="1" applyFill="1" applyBorder="1" applyAlignment="1">
      <alignment horizontal="right" vertical="center"/>
    </xf>
    <xf numFmtId="204" fontId="93" fillId="0" borderId="46" xfId="1" applyNumberFormat="1" applyFont="1" applyFill="1" applyBorder="1" applyAlignment="1">
      <alignment horizontal="right" vertical="center"/>
    </xf>
    <xf numFmtId="204" fontId="102" fillId="16" borderId="46" xfId="1" applyNumberFormat="1" applyFont="1" applyFill="1" applyBorder="1" applyAlignment="1">
      <alignment horizontal="right" vertical="center"/>
    </xf>
    <xf numFmtId="204" fontId="93" fillId="8" borderId="46" xfId="1" applyNumberFormat="1" applyFont="1" applyFill="1" applyBorder="1" applyAlignment="1">
      <alignment horizontal="right" vertical="center"/>
    </xf>
    <xf numFmtId="204" fontId="101" fillId="7" borderId="46" xfId="1" applyNumberFormat="1" applyFont="1" applyFill="1" applyBorder="1" applyAlignment="1">
      <alignment horizontal="right" vertical="center"/>
    </xf>
    <xf numFmtId="204" fontId="101" fillId="8" borderId="46" xfId="1" applyNumberFormat="1" applyFont="1" applyFill="1" applyBorder="1" applyAlignment="1">
      <alignment horizontal="right" vertical="center"/>
    </xf>
    <xf numFmtId="204" fontId="101" fillId="0" borderId="46" xfId="1" applyNumberFormat="1" applyFont="1" applyFill="1" applyBorder="1" applyAlignment="1">
      <alignment horizontal="right" vertical="center"/>
    </xf>
    <xf numFmtId="204" fontId="107" fillId="10" borderId="46" xfId="1" applyNumberFormat="1" applyFont="1" applyFill="1" applyBorder="1" applyAlignment="1">
      <alignment horizontal="right" vertical="center"/>
    </xf>
    <xf numFmtId="204" fontId="106" fillId="13" borderId="46" xfId="1" applyNumberFormat="1" applyFont="1" applyFill="1" applyBorder="1" applyAlignment="1">
      <alignment horizontal="right" vertical="center"/>
    </xf>
    <xf numFmtId="204" fontId="107" fillId="0" borderId="46" xfId="1" applyNumberFormat="1" applyFont="1" applyFill="1" applyBorder="1" applyAlignment="1">
      <alignment horizontal="right" vertical="center"/>
    </xf>
    <xf numFmtId="204" fontId="102" fillId="21" borderId="26" xfId="1" applyNumberFormat="1" applyFont="1" applyFill="1" applyBorder="1" applyAlignment="1">
      <alignment horizontal="right" vertical="center"/>
    </xf>
    <xf numFmtId="204" fontId="102" fillId="21" borderId="46" xfId="1" applyNumberFormat="1" applyFont="1" applyFill="1" applyBorder="1" applyAlignment="1">
      <alignment horizontal="right" vertical="center"/>
    </xf>
    <xf numFmtId="204" fontId="111" fillId="10" borderId="46" xfId="1" applyNumberFormat="1" applyFont="1" applyFill="1" applyBorder="1" applyAlignment="1">
      <alignment horizontal="right" vertical="center"/>
    </xf>
    <xf numFmtId="204" fontId="101" fillId="20" borderId="46" xfId="1" applyNumberFormat="1" applyFont="1" applyFill="1" applyBorder="1" applyAlignment="1">
      <alignment horizontal="right" vertical="center"/>
    </xf>
    <xf numFmtId="204" fontId="106" fillId="11" borderId="46" xfId="1" applyNumberFormat="1" applyFont="1" applyFill="1" applyBorder="1" applyAlignment="1">
      <alignment horizontal="right" vertical="center"/>
    </xf>
    <xf numFmtId="204" fontId="101" fillId="16" borderId="46" xfId="1" applyNumberFormat="1" applyFont="1" applyFill="1" applyBorder="1" applyAlignment="1">
      <alignment horizontal="right" vertical="center"/>
    </xf>
    <xf numFmtId="204" fontId="102" fillId="8" borderId="46" xfId="1" applyNumberFormat="1" applyFont="1" applyFill="1" applyBorder="1" applyAlignment="1">
      <alignment horizontal="right" vertical="center"/>
    </xf>
    <xf numFmtId="204" fontId="105" fillId="6" borderId="26" xfId="1" applyNumberFormat="1" applyFont="1" applyFill="1" applyBorder="1" applyAlignment="1">
      <alignment horizontal="right" vertical="center"/>
    </xf>
    <xf numFmtId="204" fontId="105" fillId="12" borderId="46" xfId="1" applyNumberFormat="1" applyFont="1" applyFill="1" applyBorder="1" applyAlignment="1">
      <alignment horizontal="right" vertical="center"/>
    </xf>
    <xf numFmtId="204" fontId="112" fillId="9" borderId="46" xfId="1" applyNumberFormat="1" applyFont="1" applyFill="1" applyBorder="1" applyAlignment="1">
      <alignment horizontal="right" vertical="center"/>
    </xf>
    <xf numFmtId="204" fontId="112" fillId="6" borderId="46" xfId="1" applyNumberFormat="1" applyFont="1" applyFill="1" applyBorder="1" applyAlignment="1">
      <alignment horizontal="right" vertical="center"/>
    </xf>
    <xf numFmtId="204" fontId="112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0" fillId="12" borderId="49" xfId="1" applyNumberFormat="1" applyFont="1" applyFill="1" applyBorder="1" applyAlignment="1">
      <alignment horizontal="right" vertical="center"/>
    </xf>
    <xf numFmtId="204" fontId="28" fillId="6" borderId="5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2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2" fillId="9" borderId="4" xfId="1" applyNumberFormat="1" applyFont="1" applyFill="1" applyBorder="1" applyAlignment="1">
      <alignment horizontal="right" vertical="center"/>
    </xf>
    <xf numFmtId="204" fontId="82" fillId="16" borderId="4" xfId="1" applyNumberFormat="1" applyFont="1" applyFill="1" applyBorder="1" applyAlignment="1">
      <alignment horizontal="right" vertical="center"/>
    </xf>
    <xf numFmtId="204" fontId="93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7" xfId="1" applyFont="1" applyFill="1" applyBorder="1" applyAlignment="1">
      <alignment horizontal="center" vertical="center"/>
    </xf>
    <xf numFmtId="204" fontId="30" fillId="6" borderId="27" xfId="1" applyNumberFormat="1" applyFont="1" applyFill="1" applyBorder="1" applyAlignment="1">
      <alignment horizontal="right" vertical="center"/>
    </xf>
    <xf numFmtId="204" fontId="24" fillId="7" borderId="27" xfId="1" applyNumberFormat="1" applyFont="1" applyFill="1" applyBorder="1" applyAlignment="1">
      <alignment horizontal="right" vertical="center"/>
    </xf>
    <xf numFmtId="204" fontId="5" fillId="0" borderId="27" xfId="1" applyNumberFormat="1" applyFont="1" applyFill="1" applyBorder="1" applyAlignment="1">
      <alignment horizontal="right" vertical="center"/>
    </xf>
    <xf numFmtId="204" fontId="16" fillId="0" borderId="27" xfId="1" applyNumberFormat="1" applyFont="1" applyFill="1" applyBorder="1" applyAlignment="1">
      <alignment horizontal="right" vertical="center"/>
    </xf>
    <xf numFmtId="204" fontId="5" fillId="16" borderId="27" xfId="1" applyNumberFormat="1" applyFont="1" applyFill="1" applyBorder="1" applyAlignment="1">
      <alignment horizontal="right" vertical="center"/>
    </xf>
    <xf numFmtId="204" fontId="17" fillId="8" borderId="27" xfId="1" applyNumberFormat="1" applyFont="1" applyFill="1" applyBorder="1" applyAlignment="1">
      <alignment horizontal="right" vertical="center"/>
    </xf>
    <xf numFmtId="204" fontId="17" fillId="0" borderId="27" xfId="1" applyNumberFormat="1" applyFont="1" applyFill="1" applyBorder="1" applyAlignment="1">
      <alignment horizontal="right" vertical="center"/>
    </xf>
    <xf numFmtId="204" fontId="8" fillId="7" borderId="27" xfId="1" applyNumberFormat="1" applyFont="1" applyFill="1" applyBorder="1" applyAlignment="1">
      <alignment horizontal="right" vertical="center"/>
    </xf>
    <xf numFmtId="204" fontId="15" fillId="7" borderId="27" xfId="1" applyNumberFormat="1" applyFont="1" applyFill="1" applyBorder="1" applyAlignment="1">
      <alignment horizontal="right" vertical="center"/>
    </xf>
    <xf numFmtId="204" fontId="15" fillId="8" borderId="27" xfId="1" applyNumberFormat="1" applyFont="1" applyFill="1" applyBorder="1" applyAlignment="1">
      <alignment horizontal="right" vertical="center"/>
    </xf>
    <xf numFmtId="204" fontId="6" fillId="0" borderId="27" xfId="1" applyNumberFormat="1" applyFont="1" applyFill="1" applyBorder="1" applyAlignment="1">
      <alignment horizontal="right" vertical="center"/>
    </xf>
    <xf numFmtId="204" fontId="15" fillId="0" borderId="27" xfId="1" applyNumberFormat="1" applyFont="1" applyFill="1" applyBorder="1" applyAlignment="1">
      <alignment horizontal="right" vertical="center"/>
    </xf>
    <xf numFmtId="204" fontId="12" fillId="10" borderId="27" xfId="1" applyNumberFormat="1" applyFont="1" applyFill="1" applyBorder="1" applyAlignment="1">
      <alignment horizontal="right" vertical="center"/>
    </xf>
    <xf numFmtId="204" fontId="24" fillId="13" borderId="27" xfId="1" applyNumberFormat="1" applyFont="1" applyFill="1" applyBorder="1" applyAlignment="1">
      <alignment horizontal="right" vertical="center"/>
    </xf>
    <xf numFmtId="204" fontId="12" fillId="0" borderId="27" xfId="1" applyNumberFormat="1" applyFont="1" applyFill="1" applyBorder="1" applyAlignment="1">
      <alignment horizontal="right" vertical="center"/>
    </xf>
    <xf numFmtId="204" fontId="5" fillId="21" borderId="27" xfId="1" applyNumberFormat="1" applyFont="1" applyFill="1" applyBorder="1" applyAlignment="1">
      <alignment horizontal="right" vertical="center"/>
    </xf>
    <xf numFmtId="204" fontId="13" fillId="10" borderId="27" xfId="1" applyNumberFormat="1" applyFont="1" applyFill="1" applyBorder="1" applyAlignment="1">
      <alignment horizontal="right" vertical="center"/>
    </xf>
    <xf numFmtId="204" fontId="19" fillId="20" borderId="27" xfId="1" applyNumberFormat="1" applyFont="1" applyFill="1" applyBorder="1" applyAlignment="1">
      <alignment horizontal="right" vertical="center"/>
    </xf>
    <xf numFmtId="204" fontId="82" fillId="9" borderId="27" xfId="1" applyNumberFormat="1" applyFont="1" applyFill="1" applyBorder="1" applyAlignment="1">
      <alignment horizontal="right" vertical="center"/>
    </xf>
    <xf numFmtId="204" fontId="19" fillId="0" borderId="27" xfId="1" applyNumberFormat="1" applyFont="1" applyFill="1" applyBorder="1" applyAlignment="1">
      <alignment horizontal="right" vertical="center"/>
    </xf>
    <xf numFmtId="204" fontId="82" fillId="0" borderId="27" xfId="1" applyNumberFormat="1" applyFont="1" applyFill="1" applyBorder="1" applyAlignment="1">
      <alignment horizontal="right" vertical="center"/>
    </xf>
    <xf numFmtId="204" fontId="93" fillId="9" borderId="27" xfId="1" applyNumberFormat="1" applyFont="1" applyFill="1" applyBorder="1" applyAlignment="1">
      <alignment horizontal="right" vertical="center"/>
    </xf>
    <xf numFmtId="204" fontId="24" fillId="11" borderId="27" xfId="1" applyNumberFormat="1" applyFont="1" applyFill="1" applyBorder="1" applyAlignment="1">
      <alignment horizontal="right" vertical="center"/>
    </xf>
    <xf numFmtId="204" fontId="15" fillId="16" borderId="27" xfId="1" applyNumberFormat="1" applyFont="1" applyFill="1" applyBorder="1" applyAlignment="1">
      <alignment horizontal="right" vertical="center"/>
    </xf>
    <xf numFmtId="204" fontId="7" fillId="0" borderId="27" xfId="1" applyNumberFormat="1" applyFont="1" applyFill="1" applyBorder="1" applyAlignment="1">
      <alignment horizontal="right" vertical="center"/>
    </xf>
    <xf numFmtId="204" fontId="5" fillId="8" borderId="27" xfId="1" applyNumberFormat="1" applyFont="1" applyFill="1" applyBorder="1" applyAlignment="1">
      <alignment horizontal="right" vertical="center"/>
    </xf>
    <xf numFmtId="204" fontId="30" fillId="12" borderId="27" xfId="1" applyNumberFormat="1" applyFont="1" applyFill="1" applyBorder="1" applyAlignment="1">
      <alignment horizontal="right" vertical="center"/>
    </xf>
    <xf numFmtId="204" fontId="25" fillId="9" borderId="27" xfId="1" applyNumberFormat="1" applyFont="1" applyFill="1" applyBorder="1" applyAlignment="1">
      <alignment horizontal="right" vertical="center"/>
    </xf>
    <xf numFmtId="204" fontId="25" fillId="6" borderId="27" xfId="1" applyNumberFormat="1" applyFont="1" applyFill="1" applyBorder="1" applyAlignment="1">
      <alignment horizontal="right" vertical="center"/>
    </xf>
    <xf numFmtId="204" fontId="28" fillId="6" borderId="21" xfId="1" applyNumberFormat="1" applyFont="1" applyFill="1" applyBorder="1" applyAlignment="1">
      <alignment horizontal="right" vertical="center"/>
    </xf>
    <xf numFmtId="204" fontId="127" fillId="0" borderId="1" xfId="1" applyNumberFormat="1" applyFont="1" applyFill="1" applyBorder="1" applyAlignment="1">
      <alignment horizontal="right" vertical="center"/>
    </xf>
    <xf numFmtId="204" fontId="128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54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3" fillId="0" borderId="19" xfId="2" applyFont="1" applyFill="1" applyBorder="1" applyAlignment="1">
      <alignment horizontal="center" vertical="center" wrapText="1"/>
    </xf>
    <xf numFmtId="0" fontId="53" fillId="0" borderId="17" xfId="2" applyFont="1" applyFill="1" applyBorder="1" applyAlignment="1">
      <alignment horizontal="center" vertical="center" wrapText="1"/>
    </xf>
    <xf numFmtId="0" fontId="54" fillId="0" borderId="19" xfId="2" applyFont="1" applyFill="1" applyBorder="1" applyAlignment="1">
      <alignment horizontal="center" vertical="center" wrapText="1"/>
    </xf>
    <xf numFmtId="0" fontId="54" fillId="0" borderId="17" xfId="2" applyFont="1" applyFill="1" applyBorder="1" applyAlignment="1">
      <alignment horizontal="center" vertical="center" wrapText="1"/>
    </xf>
    <xf numFmtId="0" fontId="54" fillId="0" borderId="28" xfId="2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30" borderId="51" xfId="1" applyFont="1" applyFill="1" applyBorder="1" applyAlignment="1">
      <alignment horizontal="center" vertical="center"/>
    </xf>
    <xf numFmtId="0" fontId="9" fillId="30" borderId="33" xfId="1" applyFont="1" applyFill="1" applyBorder="1" applyAlignment="1">
      <alignment horizontal="center" vertical="center"/>
    </xf>
    <xf numFmtId="0" fontId="9" fillId="30" borderId="34" xfId="1" applyFont="1" applyFill="1" applyBorder="1" applyAlignment="1">
      <alignment horizontal="center" vertical="center"/>
    </xf>
    <xf numFmtId="0" fontId="9" fillId="30" borderId="5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57" xfId="1" applyFont="1" applyFill="1" applyBorder="1" applyAlignment="1">
      <alignment horizontal="center" vertical="center"/>
    </xf>
    <xf numFmtId="0" fontId="9" fillId="31" borderId="51" xfId="1" applyFont="1" applyFill="1" applyBorder="1" applyAlignment="1">
      <alignment horizontal="center" vertical="center"/>
    </xf>
    <xf numFmtId="0" fontId="9" fillId="31" borderId="33" xfId="1" applyFont="1" applyFill="1" applyBorder="1" applyAlignment="1">
      <alignment horizontal="center" vertical="center"/>
    </xf>
    <xf numFmtId="0" fontId="9" fillId="31" borderId="34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5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32" borderId="1" xfId="1" applyFont="1" applyFill="1" applyBorder="1" applyAlignment="1">
      <alignment horizontal="center" vertical="center" wrapText="1"/>
    </xf>
    <xf numFmtId="0" fontId="104" fillId="4" borderId="1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9" borderId="51" xfId="1" applyFont="1" applyFill="1" applyBorder="1" applyAlignment="1">
      <alignment horizontal="center" vertical="center"/>
    </xf>
    <xf numFmtId="0" fontId="9" fillId="29" borderId="33" xfId="1" applyFont="1" applyFill="1" applyBorder="1" applyAlignment="1">
      <alignment horizontal="center" vertical="center"/>
    </xf>
    <xf numFmtId="0" fontId="9" fillId="29" borderId="34" xfId="1" applyFont="1" applyFill="1" applyBorder="1" applyAlignment="1">
      <alignment horizontal="center" vertical="center"/>
    </xf>
    <xf numFmtId="0" fontId="9" fillId="29" borderId="59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52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8" borderId="58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56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5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27" borderId="33" xfId="1" applyFont="1" applyFill="1" applyBorder="1" applyAlignment="1">
      <alignment horizontal="center" vertical="center"/>
    </xf>
    <xf numFmtId="0" fontId="9" fillId="27" borderId="34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56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7" xfId="1" applyFont="1" applyFill="1" applyBorder="1" applyAlignment="1">
      <alignment horizontal="center" vertical="center"/>
    </xf>
    <xf numFmtId="0" fontId="112" fillId="9" borderId="1" xfId="1" applyFont="1" applyFill="1" applyBorder="1" applyAlignment="1">
      <alignment horizontal="center" vertical="center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9" fillId="0" borderId="22" xfId="0" applyFont="1" applyBorder="1" applyAlignment="1">
      <alignment horizontal="center" vertical="center"/>
    </xf>
    <xf numFmtId="0" fontId="129" fillId="0" borderId="23" xfId="0" applyFont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9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83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  <xf numFmtId="0" fontId="74" fillId="0" borderId="22" xfId="0" applyFont="1" applyBorder="1" applyAlignment="1">
      <alignment horizontal="center" vertical="center" wrapText="1"/>
    </xf>
    <xf numFmtId="0" fontId="74" fillId="0" borderId="23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B40-44E2-9DEF-50DEC52C2CED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EB40-44E2-9DEF-50DEC52C2CED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EB40-44E2-9DEF-50DEC52C2CED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EB40-44E2-9DEF-50DEC52C2CED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40-44E2-9DEF-50DEC52C2CED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40-44E2-9DEF-50DEC52C2CED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40-44E2-9DEF-50DEC52C2CED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40-44E2-9DEF-50DEC52C2CE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40-44E2-9DEF-50DEC52C2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B-471C-BFF4-1F7300B0BC05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2B-471C-BFF4-1F7300B0BC0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2B-471C-BFF4-1F7300B0BC0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2B-471C-BFF4-1F7300B0BC0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2B-471C-BFF4-1F7300B0BC0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2B-471C-BFF4-1F7300B0BC0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A2B-471C-BFF4-1F7300B0BC0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A2B-471C-BFF4-1F7300B0BC0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A2B-471C-BFF4-1F7300B0BC0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A2B-471C-BFF4-1F7300B0BC0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A2B-471C-BFF4-1F7300B0BC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2B-471C-BFF4-1F7300B0B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086479"/>
        <c:axId val="1"/>
      </c:barChart>
      <c:catAx>
        <c:axId val="130808647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308086479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A3-4DC9-B46E-8E9507603E59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A3-4DC9-B46E-8E9507603E5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A3-4DC9-B46E-8E9507603E59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A3-4DC9-B46E-8E9507603E59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A3-4DC9-B46E-8E9507603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8088559"/>
        <c:axId val="1"/>
      </c:barChart>
      <c:dateAx>
        <c:axId val="1308088559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08088559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8-4654-9C1C-E7585A932421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68-4654-9C1C-E7585A932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45490479"/>
        <c:axId val="1"/>
        <c:axId val="0"/>
      </c:bar3DChart>
      <c:catAx>
        <c:axId val="13454904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4549047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50-4FFE-A7C4-F3442D011D9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50-4FFE-A7C4-F3442D011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089807"/>
        <c:axId val="1"/>
      </c:barChart>
      <c:catAx>
        <c:axId val="1308089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08089807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174-451C-BC63-DE682C379E5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174-451C-BC63-DE682C379E5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174-451C-BC63-DE682C379E5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174-451C-BC63-DE682C379E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3174-451C-BC63-DE682C379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9F8D-40D9-AD19-28D2C2CB2DF1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9F8D-40D9-AD19-28D2C2CB2DF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F8D-40D9-AD19-28D2C2CB2DF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F8D-40D9-AD19-28D2C2CB2DF1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8D-40D9-AD19-28D2C2CB2DF1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8D-40D9-AD19-28D2C2CB2DF1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8D-40D9-AD19-28D2C2CB2DF1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8D-40D9-AD19-28D2C2CB2DF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8D-40D9-AD19-28D2C2CB2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41-4AC3-BCAF-CD7E3C41B393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41-4AC3-BCAF-CD7E3C41B3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090223"/>
        <c:axId val="1"/>
      </c:barChart>
      <c:catAx>
        <c:axId val="130809022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13080902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D23-4015-A23B-C276C292CD3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D23-4015-A23B-C276C292CD3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DD23-4015-A23B-C276C292CD3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DD23-4015-A23B-C276C292CD3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23-4015-A23B-C276C292C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3-4695-8EE3-0ECA47FC38D8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3-4695-8EE3-0ECA47FC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308084815"/>
        <c:axId val="1"/>
      </c:barChart>
      <c:catAx>
        <c:axId val="13080848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308084815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B77-4E3B-B8A9-93126C4F8B1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B77-4E3B-B8A9-93126C4F8B1A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77-4E3B-B8A9-93126C4F8B1A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77-4E3B-B8A9-93126C4F8B1A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77-4E3B-B8A9-93126C4F8B1A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B77-4E3B-B8A9-93126C4F8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EAB8-4384-BB13-954A8D83399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AB8-4384-BB13-954A8D83399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AB8-4384-BB13-954A8D833995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B8-4384-BB13-954A8D833995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B8-4384-BB13-954A8D833995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B8-4384-BB13-954A8D83399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AB8-4384-BB13-954A8D833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C5EA-4275-9395-827F476C97F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5EA-4275-9395-827F476C97F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5EA-4275-9395-827F476C97FB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EA-4275-9395-827F476C97FB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EA-4275-9395-827F476C97FB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EA-4275-9395-827F476C97F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EA-4275-9395-827F476C9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859-4EC9-8101-84989BCC5AA7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1859-4EC9-8101-84989BCC5AA7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59-4EC9-8101-84989BCC5AA7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59-4EC9-8101-84989BCC5AA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59-4EC9-8101-84989BCC5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346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3570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942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942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367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5044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5044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524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3775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3877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91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91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918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918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84"/>
      <c r="B1" s="985" t="s">
        <v>315</v>
      </c>
      <c r="C1" s="987" t="s">
        <v>5</v>
      </c>
      <c r="D1" s="983" t="s">
        <v>316</v>
      </c>
      <c r="E1" s="983"/>
      <c r="F1" s="989" t="s">
        <v>317</v>
      </c>
      <c r="G1" s="989" t="s">
        <v>318</v>
      </c>
      <c r="H1" s="989" t="s">
        <v>243</v>
      </c>
      <c r="I1" s="983" t="s">
        <v>316</v>
      </c>
      <c r="J1" s="983"/>
      <c r="K1" s="385"/>
      <c r="L1" s="385"/>
    </row>
    <row r="2" spans="1:12" ht="15.75" thickBot="1" x14ac:dyDescent="0.3">
      <c r="A2" s="386"/>
      <c r="B2" s="986"/>
      <c r="C2" s="988"/>
      <c r="D2" s="387" t="s">
        <v>319</v>
      </c>
      <c r="E2" s="387" t="s">
        <v>320</v>
      </c>
      <c r="F2" s="990"/>
      <c r="G2" s="990"/>
      <c r="H2" s="990"/>
      <c r="I2" s="387" t="s">
        <v>319</v>
      </c>
      <c r="J2" s="387" t="s">
        <v>320</v>
      </c>
    </row>
    <row r="3" spans="1:12" ht="17.25" thickBot="1" x14ac:dyDescent="0.35">
      <c r="A3" s="388" t="s">
        <v>321</v>
      </c>
      <c r="B3" s="389" t="e">
        <f t="shared" ref="B3:B18" si="0">C3+F3+G3+H3</f>
        <v>#REF!</v>
      </c>
      <c r="C3" s="389" t="e">
        <f>D3+E3</f>
        <v>#REF!</v>
      </c>
      <c r="D3" s="389" t="e">
        <f>#REF!</f>
        <v>#REF!</v>
      </c>
      <c r="E3" s="389" t="e">
        <f>#REF!</f>
        <v>#REF!</v>
      </c>
      <c r="F3" s="389" t="e">
        <f>#REF!</f>
        <v>#REF!</v>
      </c>
      <c r="G3" s="389" t="e">
        <f>#REF!</f>
        <v>#REF!</v>
      </c>
      <c r="H3" s="389" t="e">
        <f>I3+J3</f>
        <v>#REF!</v>
      </c>
      <c r="I3" s="389" t="e">
        <f>#REF!</f>
        <v>#REF!</v>
      </c>
      <c r="J3" s="389" t="e">
        <f>#REF!</f>
        <v>#REF!</v>
      </c>
    </row>
    <row r="4" spans="1:12" ht="15.75" thickBot="1" x14ac:dyDescent="0.3">
      <c r="A4" s="390" t="s">
        <v>322</v>
      </c>
      <c r="B4" s="391" t="e">
        <f>B3+B5</f>
        <v>#REF!</v>
      </c>
      <c r="C4" s="391" t="e">
        <f t="shared" ref="C4:J4" si="1">C3+C5</f>
        <v>#REF!</v>
      </c>
      <c r="D4" s="391" t="e">
        <f t="shared" si="1"/>
        <v>#REF!</v>
      </c>
      <c r="E4" s="391" t="e">
        <f t="shared" si="1"/>
        <v>#REF!</v>
      </c>
      <c r="F4" s="391" t="e">
        <f t="shared" si="1"/>
        <v>#REF!</v>
      </c>
      <c r="G4" s="391" t="e">
        <f t="shared" si="1"/>
        <v>#REF!</v>
      </c>
      <c r="H4" s="391" t="e">
        <f t="shared" si="1"/>
        <v>#REF!</v>
      </c>
      <c r="I4" s="391" t="e">
        <f t="shared" si="1"/>
        <v>#REF!</v>
      </c>
      <c r="J4" s="391" t="e">
        <f t="shared" si="1"/>
        <v>#REF!</v>
      </c>
    </row>
    <row r="5" spans="1:12" ht="15.75" thickBot="1" x14ac:dyDescent="0.3">
      <c r="A5" s="392" t="s">
        <v>323</v>
      </c>
      <c r="B5" s="393" t="e">
        <f t="shared" ref="B5:J5" si="2">B6+B16+B17</f>
        <v>#REF!</v>
      </c>
      <c r="C5" s="393" t="e">
        <f t="shared" si="2"/>
        <v>#REF!</v>
      </c>
      <c r="D5" s="393" t="e">
        <f t="shared" si="2"/>
        <v>#REF!</v>
      </c>
      <c r="E5" s="393" t="e">
        <f t="shared" si="2"/>
        <v>#REF!</v>
      </c>
      <c r="F5" s="393" t="e">
        <f>F6+F16+F17</f>
        <v>#REF!</v>
      </c>
      <c r="G5" s="393" t="e">
        <f t="shared" si="2"/>
        <v>#REF!</v>
      </c>
      <c r="H5" s="393" t="e">
        <f t="shared" si="2"/>
        <v>#REF!</v>
      </c>
      <c r="I5" s="393" t="e">
        <f t="shared" si="2"/>
        <v>#REF!</v>
      </c>
      <c r="J5" s="393" t="e">
        <f t="shared" si="2"/>
        <v>#REF!</v>
      </c>
    </row>
    <row r="6" spans="1:12" ht="15.75" thickBot="1" x14ac:dyDescent="0.3">
      <c r="A6" s="394" t="s">
        <v>324</v>
      </c>
      <c r="B6" s="395" t="e">
        <f t="shared" si="0"/>
        <v>#REF!</v>
      </c>
      <c r="C6" s="395" t="e">
        <f>D6+E6</f>
        <v>#REF!</v>
      </c>
      <c r="D6" s="395" t="e">
        <f>D7+D10+D13+D14</f>
        <v>#REF!</v>
      </c>
      <c r="E6" s="395" t="e">
        <f>E7+E10+E13+E14</f>
        <v>#REF!</v>
      </c>
      <c r="F6" s="395" t="e">
        <f>F7+F10+F13+F14</f>
        <v>#REF!</v>
      </c>
      <c r="G6" s="395" t="e">
        <f>G7+G10+G13+G14</f>
        <v>#REF!</v>
      </c>
      <c r="H6" s="395" t="e">
        <f>I6+J6</f>
        <v>#REF!</v>
      </c>
      <c r="I6" s="395" t="e">
        <f>I7+I10+I13+I14</f>
        <v>#REF!</v>
      </c>
      <c r="J6" s="395" t="e">
        <f>J7+J10+J13+J14</f>
        <v>#REF!</v>
      </c>
    </row>
    <row r="7" spans="1:12" ht="15.75" thickBot="1" x14ac:dyDescent="0.3">
      <c r="A7" s="396" t="s">
        <v>325</v>
      </c>
      <c r="B7" s="423" t="e">
        <f t="shared" si="0"/>
        <v>#REF!</v>
      </c>
      <c r="C7" s="397">
        <f t="shared" ref="C7:C19" si="3">D7+E7</f>
        <v>0</v>
      </c>
      <c r="D7" s="397">
        <f>D8+D9</f>
        <v>0</v>
      </c>
      <c r="E7" s="397">
        <f>E8+E9</f>
        <v>0</v>
      </c>
      <c r="F7" s="397" t="e">
        <f>F8+F9</f>
        <v>#REF!</v>
      </c>
      <c r="G7" s="397" t="e">
        <f>G8+G9</f>
        <v>#REF!</v>
      </c>
      <c r="H7" s="397" t="e">
        <f>I7+J7</f>
        <v>#REF!</v>
      </c>
      <c r="I7" s="397" t="e">
        <f>I8+I9</f>
        <v>#REF!</v>
      </c>
      <c r="J7" s="397">
        <f>J8+J9</f>
        <v>0</v>
      </c>
    </row>
    <row r="8" spans="1:12" x14ac:dyDescent="0.25">
      <c r="A8" s="398" t="s">
        <v>326</v>
      </c>
      <c r="B8" s="399"/>
      <c r="C8" s="399"/>
      <c r="D8" s="399"/>
      <c r="E8" s="399"/>
      <c r="F8" s="399"/>
      <c r="G8" s="399"/>
      <c r="H8" s="399"/>
      <c r="I8" s="399"/>
      <c r="J8" s="399"/>
    </row>
    <row r="9" spans="1:12" ht="15.75" thickBot="1" x14ac:dyDescent="0.3">
      <c r="A9" s="400" t="s">
        <v>327</v>
      </c>
      <c r="B9" s="401" t="e">
        <f t="shared" si="0"/>
        <v>#REF!</v>
      </c>
      <c r="C9" s="401">
        <f t="shared" si="3"/>
        <v>0</v>
      </c>
      <c r="D9" s="414"/>
      <c r="E9" s="414"/>
      <c r="F9" s="401" t="e">
        <f>#REF!-podval!F12</f>
        <v>#REF!</v>
      </c>
      <c r="G9" s="401" t="e">
        <f>#REF!</f>
        <v>#REF!</v>
      </c>
      <c r="H9" s="399" t="e">
        <f>I9+J9</f>
        <v>#REF!</v>
      </c>
      <c r="I9" s="401" t="e">
        <f>#REF!</f>
        <v>#REF!</v>
      </c>
      <c r="J9" s="414"/>
    </row>
    <row r="10" spans="1:12" ht="15.75" thickBot="1" x14ac:dyDescent="0.3">
      <c r="A10" s="396" t="s">
        <v>328</v>
      </c>
      <c r="B10" s="423">
        <f t="shared" si="0"/>
        <v>0</v>
      </c>
      <c r="C10" s="397">
        <f t="shared" si="3"/>
        <v>0</v>
      </c>
      <c r="D10" s="397">
        <f>D11+D12</f>
        <v>0</v>
      </c>
      <c r="E10" s="397">
        <f>E11+E12</f>
        <v>0</v>
      </c>
      <c r="F10" s="397">
        <f>F11+F12</f>
        <v>0</v>
      </c>
      <c r="G10" s="397">
        <f>G11+G12</f>
        <v>0</v>
      </c>
      <c r="H10" s="397">
        <f>I10+J10</f>
        <v>0</v>
      </c>
      <c r="I10" s="397">
        <f>I11+I12</f>
        <v>0</v>
      </c>
      <c r="J10" s="397">
        <f>J11+J12</f>
        <v>0</v>
      </c>
    </row>
    <row r="11" spans="1:12" x14ac:dyDescent="0.25">
      <c r="A11" s="398" t="s">
        <v>329</v>
      </c>
      <c r="B11" s="399">
        <f t="shared" si="0"/>
        <v>0</v>
      </c>
      <c r="C11" s="399">
        <f t="shared" si="3"/>
        <v>0</v>
      </c>
      <c r="D11" s="415"/>
      <c r="E11" s="399"/>
      <c r="F11" s="399"/>
      <c r="G11" s="399"/>
      <c r="H11" s="399"/>
      <c r="I11" s="399"/>
      <c r="J11" s="399"/>
    </row>
    <row r="12" spans="1:12" ht="15.75" thickBot="1" x14ac:dyDescent="0.3">
      <c r="A12" s="400" t="s">
        <v>330</v>
      </c>
      <c r="B12" s="401">
        <f t="shared" si="0"/>
        <v>0</v>
      </c>
      <c r="C12" s="401">
        <f t="shared" si="3"/>
        <v>0</v>
      </c>
      <c r="D12" s="414"/>
      <c r="E12" s="414"/>
      <c r="F12" s="414"/>
      <c r="G12" s="401"/>
      <c r="H12" s="401">
        <f>I12+J12</f>
        <v>0</v>
      </c>
      <c r="I12" s="414"/>
      <c r="J12" s="414"/>
    </row>
    <row r="13" spans="1:12" ht="15.75" thickBot="1" x14ac:dyDescent="0.3">
      <c r="A13" s="396" t="s">
        <v>331</v>
      </c>
      <c r="B13" s="397">
        <f t="shared" si="0"/>
        <v>0</v>
      </c>
      <c r="C13" s="397">
        <f t="shared" si="3"/>
        <v>0</v>
      </c>
      <c r="D13" s="416"/>
      <c r="E13" s="397"/>
      <c r="F13" s="397"/>
      <c r="G13" s="397"/>
      <c r="H13" s="397"/>
      <c r="I13" s="397"/>
      <c r="J13" s="397"/>
    </row>
    <row r="14" spans="1:12" x14ac:dyDescent="0.25">
      <c r="A14" s="402" t="s">
        <v>332</v>
      </c>
      <c r="B14" s="403" t="e">
        <f t="shared" si="0"/>
        <v>#REF!</v>
      </c>
      <c r="C14" s="403" t="e">
        <f t="shared" si="3"/>
        <v>#REF!</v>
      </c>
      <c r="D14" s="403" t="e">
        <f>-D3-D7-D10-D13-D16-D17</f>
        <v>#REF!</v>
      </c>
      <c r="E14" s="403" t="e">
        <f>-E3-E7-E10-E13-E16-E17</f>
        <v>#REF!</v>
      </c>
      <c r="F14" s="403" t="e">
        <f>-F3-F7-F10-F13-F16-F17</f>
        <v>#REF!</v>
      </c>
      <c r="G14" s="403" t="e">
        <f>-G3-G7-G10-G13-G16-G17</f>
        <v>#REF!</v>
      </c>
      <c r="H14" s="395" t="e">
        <f t="shared" ref="H14:H19" si="4">I14+J14</f>
        <v>#REF!</v>
      </c>
      <c r="I14" s="403" t="e">
        <f>-I3-I7-I10-I13-I16-I17</f>
        <v>#REF!</v>
      </c>
      <c r="J14" s="403" t="e">
        <f>-J3-J7-J10-J13-J16-J17</f>
        <v>#REF!</v>
      </c>
    </row>
    <row r="15" spans="1:12" ht="15.75" thickBot="1" x14ac:dyDescent="0.3">
      <c r="A15" s="404" t="s">
        <v>333</v>
      </c>
      <c r="B15" s="401" t="e">
        <f t="shared" si="0"/>
        <v>#REF!</v>
      </c>
      <c r="C15" s="401" t="e">
        <f t="shared" si="3"/>
        <v>#REF!</v>
      </c>
      <c r="D15" s="401" t="e">
        <f>#REF!+#REF!</f>
        <v>#REF!</v>
      </c>
      <c r="E15" s="401"/>
      <c r="F15" s="401" t="e">
        <f>#REF!</f>
        <v>#REF!</v>
      </c>
      <c r="G15" s="401"/>
      <c r="H15" s="401" t="e">
        <f t="shared" si="4"/>
        <v>#REF!</v>
      </c>
      <c r="I15" s="401" t="e">
        <f>#REF!</f>
        <v>#REF!</v>
      </c>
      <c r="J15" s="401"/>
    </row>
    <row r="16" spans="1:12" ht="15.75" thickBot="1" x14ac:dyDescent="0.3">
      <c r="A16" s="396" t="s">
        <v>334</v>
      </c>
      <c r="B16" s="397" t="e">
        <f t="shared" si="0"/>
        <v>#REF!</v>
      </c>
      <c r="C16" s="397" t="e">
        <f t="shared" si="3"/>
        <v>#REF!</v>
      </c>
      <c r="D16" s="397" t="e">
        <f>#REF!</f>
        <v>#REF!</v>
      </c>
      <c r="E16" s="397"/>
      <c r="F16" s="397"/>
      <c r="G16" s="397"/>
      <c r="H16" s="397" t="e">
        <f t="shared" si="4"/>
        <v>#REF!</v>
      </c>
      <c r="I16" s="397" t="e">
        <f>#REF!</f>
        <v>#REF!</v>
      </c>
      <c r="J16" s="397"/>
    </row>
    <row r="17" spans="1:10" ht="15.75" thickBot="1" x14ac:dyDescent="0.3">
      <c r="A17" s="405" t="s">
        <v>335</v>
      </c>
      <c r="B17" s="397" t="e">
        <f t="shared" si="0"/>
        <v>#REF!</v>
      </c>
      <c r="C17" s="397" t="e">
        <f t="shared" si="3"/>
        <v>#REF!</v>
      </c>
      <c r="D17" s="397" t="e">
        <f>D18+D19</f>
        <v>#REF!</v>
      </c>
      <c r="E17" s="397" t="e">
        <f>E18+E19</f>
        <v>#REF!</v>
      </c>
      <c r="F17" s="397"/>
      <c r="G17" s="397"/>
      <c r="H17" s="397" t="e">
        <f t="shared" si="4"/>
        <v>#REF!</v>
      </c>
      <c r="I17" s="397" t="e">
        <f>I18+I19</f>
        <v>#REF!</v>
      </c>
      <c r="J17" s="397" t="e">
        <f>J18+J19</f>
        <v>#REF!</v>
      </c>
    </row>
    <row r="18" spans="1:10" x14ac:dyDescent="0.25">
      <c r="A18" s="406" t="s">
        <v>267</v>
      </c>
      <c r="B18" s="407" t="e">
        <f t="shared" si="0"/>
        <v>#REF!</v>
      </c>
      <c r="C18" s="399" t="e">
        <f t="shared" si="3"/>
        <v>#REF!</v>
      </c>
      <c r="D18" s="399" t="e">
        <f>#REF!</f>
        <v>#REF!</v>
      </c>
      <c r="E18" s="399" t="e">
        <f>#REF!</f>
        <v>#REF!</v>
      </c>
      <c r="F18" s="399"/>
      <c r="G18" s="399"/>
      <c r="H18" s="399" t="e">
        <f t="shared" si="4"/>
        <v>#REF!</v>
      </c>
      <c r="I18" s="399" t="e">
        <f>#REF!</f>
        <v>#REF!</v>
      </c>
      <c r="J18" s="399" t="e">
        <f>#REF!</f>
        <v>#REF!</v>
      </c>
    </row>
    <row r="19" spans="1:10" ht="15.75" thickBot="1" x14ac:dyDescent="0.3">
      <c r="A19" s="408" t="s">
        <v>268</v>
      </c>
      <c r="B19" s="409" t="e">
        <f>C19+F19+G19+H19</f>
        <v>#REF!</v>
      </c>
      <c r="C19" s="409" t="e">
        <f t="shared" si="3"/>
        <v>#REF!</v>
      </c>
      <c r="D19" s="409" t="e">
        <f>#REF!</f>
        <v>#REF!</v>
      </c>
      <c r="E19" s="409" t="e">
        <f>#REF!</f>
        <v>#REF!</v>
      </c>
      <c r="F19" s="409"/>
      <c r="G19" s="409"/>
      <c r="H19" s="409" t="e">
        <f t="shared" si="4"/>
        <v>#REF!</v>
      </c>
      <c r="I19" s="409" t="e">
        <f>#REF!</f>
        <v>#REF!</v>
      </c>
      <c r="J19" s="409" t="e">
        <f>#REF!</f>
        <v>#REF!</v>
      </c>
    </row>
    <row r="20" spans="1:10" s="348" customFormat="1" x14ac:dyDescent="0.25"/>
    <row r="21" spans="1:10" s="348" customFormat="1" x14ac:dyDescent="0.25">
      <c r="B21" s="667"/>
      <c r="C21" s="984" t="s">
        <v>336</v>
      </c>
      <c r="D21" s="984"/>
      <c r="E21" s="984"/>
      <c r="F21" s="984"/>
    </row>
    <row r="22" spans="1:10" s="348" customFormat="1" x14ac:dyDescent="0.25"/>
    <row r="23" spans="1:10" s="348" customFormat="1" x14ac:dyDescent="0.25"/>
    <row r="24" spans="1:10" s="348" customFormat="1" x14ac:dyDescent="0.25"/>
    <row r="25" spans="1:10" s="348" customFormat="1" x14ac:dyDescent="0.25"/>
    <row r="26" spans="1:10" s="348" customFormat="1" x14ac:dyDescent="0.25"/>
    <row r="27" spans="1:10" s="348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AD159" activePane="bottomRight" state="frozen"/>
      <selection pane="topRight" activeCell="C1" sqref="C1"/>
      <selection pane="bottomLeft" activeCell="A8" sqref="A8"/>
      <selection pane="bottomRight" activeCell="AE168" sqref="AE168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21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21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63" customWidth="1"/>
    <col min="30" max="30" width="12.7109375" style="2" customWidth="1"/>
    <col min="31" max="31" width="12.140625" style="190" customWidth="1"/>
    <col min="32" max="32" width="15" style="721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21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0" customWidth="1"/>
    <col min="48" max="48" width="12.7109375" style="721" customWidth="1"/>
    <col min="49" max="49" width="10.85546875" style="2" customWidth="1"/>
    <col min="50" max="50" width="12.28515625" style="2" customWidth="1"/>
    <col min="51" max="51" width="12.28515625" style="190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21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21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6" t="s">
        <v>370</v>
      </c>
      <c r="B1" s="139"/>
      <c r="C1" s="139"/>
      <c r="D1" s="139"/>
      <c r="E1" s="139"/>
      <c r="F1" s="139"/>
      <c r="G1" s="139"/>
      <c r="H1" s="139"/>
      <c r="I1" s="139"/>
      <c r="J1" s="808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44"/>
    </row>
    <row r="2" spans="1:81" ht="15.75" thickBot="1" x14ac:dyDescent="0.3">
      <c r="A2" s="1036" t="s">
        <v>0</v>
      </c>
      <c r="B2" s="1036"/>
      <c r="C2" s="1036"/>
      <c r="D2" s="1036"/>
      <c r="E2" s="1036"/>
      <c r="F2" s="1036"/>
      <c r="G2" s="1036"/>
      <c r="H2" s="1036"/>
      <c r="I2" s="1036"/>
      <c r="J2" s="1036"/>
      <c r="K2" s="1036"/>
      <c r="L2" s="1036"/>
      <c r="M2" s="424"/>
      <c r="AB2" s="2"/>
      <c r="AC2" s="2"/>
    </row>
    <row r="3" spans="1:81" s="1" customFormat="1" ht="12.75" customHeight="1" thickTop="1" thickBot="1" x14ac:dyDescent="0.3">
      <c r="A3" s="1037" t="s">
        <v>2</v>
      </c>
      <c r="B3" s="1040" t="s">
        <v>31</v>
      </c>
      <c r="C3" s="1042" t="s">
        <v>3</v>
      </c>
      <c r="D3" s="1042"/>
      <c r="E3" s="1042"/>
      <c r="F3" s="1042"/>
      <c r="G3" s="1042"/>
      <c r="H3" s="1042"/>
      <c r="I3" s="1042"/>
      <c r="J3" s="1042"/>
      <c r="K3" s="1042"/>
      <c r="L3" s="1043"/>
      <c r="M3" s="1010" t="s">
        <v>35</v>
      </c>
      <c r="N3" s="1011"/>
      <c r="O3" s="1011"/>
      <c r="P3" s="1011"/>
      <c r="Q3" s="1011"/>
      <c r="R3" s="1011"/>
      <c r="S3" s="1011"/>
      <c r="T3" s="1011"/>
      <c r="U3" s="1011"/>
      <c r="V3" s="1012"/>
      <c r="W3" s="1023" t="s">
        <v>4</v>
      </c>
      <c r="X3" s="1024"/>
      <c r="Y3" s="911"/>
      <c r="Z3" s="911"/>
      <c r="AA3" s="217"/>
      <c r="AB3" s="217"/>
      <c r="AC3" s="217"/>
      <c r="AD3" s="217"/>
      <c r="AE3" s="218"/>
      <c r="AF3" s="755"/>
      <c r="AG3" s="217"/>
      <c r="AH3" s="219"/>
      <c r="AI3" s="217"/>
      <c r="AJ3" s="217"/>
      <c r="AK3" s="217"/>
      <c r="AL3" s="217"/>
      <c r="AM3" s="217"/>
      <c r="AN3" s="755"/>
      <c r="AO3" s="217"/>
      <c r="AP3" s="217"/>
      <c r="AQ3" s="217"/>
      <c r="AR3" s="217"/>
      <c r="AS3" s="217"/>
      <c r="AT3" s="217"/>
      <c r="AU3" s="218"/>
      <c r="AV3" s="755"/>
      <c r="AW3" s="217"/>
      <c r="AX3" s="217"/>
      <c r="AY3" s="218"/>
      <c r="AZ3" s="217"/>
      <c r="BA3" s="217"/>
      <c r="BB3" s="217"/>
      <c r="BC3" s="217"/>
      <c r="BD3" s="217"/>
      <c r="BE3" s="217"/>
      <c r="BF3" s="217"/>
      <c r="BG3" s="217"/>
      <c r="BH3" s="722"/>
      <c r="BI3" s="220"/>
      <c r="BJ3" s="221"/>
      <c r="BK3" s="2"/>
      <c r="BO3" s="742"/>
      <c r="BP3" s="742"/>
    </row>
    <row r="4" spans="1:81" s="1" customFormat="1" ht="21" customHeight="1" thickTop="1" x14ac:dyDescent="0.25">
      <c r="A4" s="1038"/>
      <c r="B4" s="1041"/>
      <c r="C4" s="1044"/>
      <c r="D4" s="1044"/>
      <c r="E4" s="1044"/>
      <c r="F4" s="1044"/>
      <c r="G4" s="1044"/>
      <c r="H4" s="1044"/>
      <c r="I4" s="1044"/>
      <c r="J4" s="1044"/>
      <c r="K4" s="1044"/>
      <c r="L4" s="1045"/>
      <c r="M4" s="1013"/>
      <c r="N4" s="1014"/>
      <c r="O4" s="1014"/>
      <c r="P4" s="1014"/>
      <c r="Q4" s="1014"/>
      <c r="R4" s="1014"/>
      <c r="S4" s="1014"/>
      <c r="T4" s="1014"/>
      <c r="U4" s="1014"/>
      <c r="V4" s="1014"/>
      <c r="W4" s="1028" t="s">
        <v>5</v>
      </c>
      <c r="X4" s="1029"/>
      <c r="Y4" s="1029"/>
      <c r="Z4" s="1029"/>
      <c r="AA4" s="1029"/>
      <c r="AB4" s="1029"/>
      <c r="AC4" s="1029"/>
      <c r="AD4" s="1029"/>
      <c r="AE4" s="1029"/>
      <c r="AF4" s="1029"/>
      <c r="AG4" s="1029"/>
      <c r="AH4" s="1030"/>
      <c r="AI4" s="998" t="s">
        <v>6</v>
      </c>
      <c r="AJ4" s="999"/>
      <c r="AK4" s="999"/>
      <c r="AL4" s="999"/>
      <c r="AM4" s="999"/>
      <c r="AN4" s="999"/>
      <c r="AO4" s="999"/>
      <c r="AP4" s="1000"/>
      <c r="AQ4" s="1049" t="s">
        <v>7</v>
      </c>
      <c r="AR4" s="1050"/>
      <c r="AS4" s="1050"/>
      <c r="AT4" s="1050"/>
      <c r="AU4" s="1050"/>
      <c r="AV4" s="1050"/>
      <c r="AW4" s="1050"/>
      <c r="AX4" s="1050"/>
      <c r="AY4" s="992" t="s">
        <v>36</v>
      </c>
      <c r="AZ4" s="993"/>
      <c r="BA4" s="993"/>
      <c r="BB4" s="993"/>
      <c r="BC4" s="993"/>
      <c r="BD4" s="993"/>
      <c r="BE4" s="993"/>
      <c r="BF4" s="993"/>
      <c r="BG4" s="993"/>
      <c r="BH4" s="993"/>
      <c r="BI4" s="993"/>
      <c r="BJ4" s="994"/>
      <c r="BK4" s="2"/>
      <c r="BO4" s="742"/>
      <c r="BP4" s="742"/>
    </row>
    <row r="5" spans="1:81" s="1" customFormat="1" ht="24" customHeight="1" thickBot="1" x14ac:dyDescent="0.3">
      <c r="A5" s="1038"/>
      <c r="B5" s="1041"/>
      <c r="C5" s="1046"/>
      <c r="D5" s="1046"/>
      <c r="E5" s="1046"/>
      <c r="F5" s="1046"/>
      <c r="G5" s="1046"/>
      <c r="H5" s="1046"/>
      <c r="I5" s="1046"/>
      <c r="J5" s="1046"/>
      <c r="K5" s="1046"/>
      <c r="L5" s="1047"/>
      <c r="M5" s="1015"/>
      <c r="N5" s="1016"/>
      <c r="O5" s="1016"/>
      <c r="P5" s="1016"/>
      <c r="Q5" s="1016"/>
      <c r="R5" s="1016"/>
      <c r="S5" s="1016"/>
      <c r="T5" s="1016"/>
      <c r="U5" s="1016"/>
      <c r="V5" s="1016"/>
      <c r="W5" s="1028"/>
      <c r="X5" s="1029"/>
      <c r="Y5" s="1029"/>
      <c r="Z5" s="1029"/>
      <c r="AA5" s="1029"/>
      <c r="AB5" s="1029"/>
      <c r="AC5" s="1029"/>
      <c r="AD5" s="1029"/>
      <c r="AE5" s="1029"/>
      <c r="AF5" s="1029"/>
      <c r="AG5" s="1029"/>
      <c r="AH5" s="1030"/>
      <c r="AI5" s="1001"/>
      <c r="AJ5" s="1002"/>
      <c r="AK5" s="1002"/>
      <c r="AL5" s="1002"/>
      <c r="AM5" s="1002"/>
      <c r="AN5" s="1002"/>
      <c r="AO5" s="1002"/>
      <c r="AP5" s="1003"/>
      <c r="AQ5" s="1051"/>
      <c r="AR5" s="1052"/>
      <c r="AS5" s="1052"/>
      <c r="AT5" s="1052"/>
      <c r="AU5" s="1052"/>
      <c r="AV5" s="1052"/>
      <c r="AW5" s="1052"/>
      <c r="AX5" s="1052"/>
      <c r="AY5" s="995"/>
      <c r="AZ5" s="996"/>
      <c r="BA5" s="996"/>
      <c r="BB5" s="996"/>
      <c r="BC5" s="996"/>
      <c r="BD5" s="996"/>
      <c r="BE5" s="996"/>
      <c r="BF5" s="996"/>
      <c r="BG5" s="996"/>
      <c r="BH5" s="996"/>
      <c r="BI5" s="996"/>
      <c r="BJ5" s="997"/>
      <c r="BK5" s="2"/>
      <c r="BO5" s="742"/>
      <c r="BP5" s="742"/>
    </row>
    <row r="6" spans="1:81" s="1" customFormat="1" ht="48.75" customHeight="1" x14ac:dyDescent="0.25">
      <c r="A6" s="1038"/>
      <c r="B6" s="1041"/>
      <c r="C6" s="1017" t="s">
        <v>343</v>
      </c>
      <c r="D6" s="1009" t="s">
        <v>23</v>
      </c>
      <c r="E6" s="1039" t="s">
        <v>8</v>
      </c>
      <c r="F6" s="991" t="s">
        <v>290</v>
      </c>
      <c r="G6" s="991"/>
      <c r="H6" s="991" t="s">
        <v>344</v>
      </c>
      <c r="I6" s="991"/>
      <c r="J6" s="1007" t="s">
        <v>366</v>
      </c>
      <c r="K6" s="1004" t="s">
        <v>367</v>
      </c>
      <c r="L6" s="1005"/>
      <c r="M6" s="1038" t="s">
        <v>343</v>
      </c>
      <c r="N6" s="1017" t="s">
        <v>23</v>
      </c>
      <c r="O6" s="1026" t="s">
        <v>8</v>
      </c>
      <c r="P6" s="991" t="s">
        <v>290</v>
      </c>
      <c r="Q6" s="991"/>
      <c r="R6" s="991" t="s">
        <v>344</v>
      </c>
      <c r="S6" s="991"/>
      <c r="T6" s="1007" t="s">
        <v>366</v>
      </c>
      <c r="U6" s="1004" t="s">
        <v>367</v>
      </c>
      <c r="V6" s="1031"/>
      <c r="W6" s="1025" t="s">
        <v>343</v>
      </c>
      <c r="X6" s="1019" t="s">
        <v>23</v>
      </c>
      <c r="Y6" s="1034" t="s">
        <v>290</v>
      </c>
      <c r="Z6" s="1035"/>
      <c r="AA6" s="1032" t="s">
        <v>8</v>
      </c>
      <c r="AB6" s="1027" t="s">
        <v>290</v>
      </c>
      <c r="AC6" s="991"/>
      <c r="AD6" s="991" t="s">
        <v>344</v>
      </c>
      <c r="AE6" s="991"/>
      <c r="AF6" s="1007" t="s">
        <v>366</v>
      </c>
      <c r="AG6" s="1004" t="s">
        <v>367</v>
      </c>
      <c r="AH6" s="1005"/>
      <c r="AI6" s="1021" t="s">
        <v>343</v>
      </c>
      <c r="AJ6" s="1009" t="s">
        <v>23</v>
      </c>
      <c r="AK6" s="1008" t="s">
        <v>8</v>
      </c>
      <c r="AL6" s="991" t="s">
        <v>344</v>
      </c>
      <c r="AM6" s="991"/>
      <c r="AN6" s="1007" t="s">
        <v>366</v>
      </c>
      <c r="AO6" s="1004" t="s">
        <v>367</v>
      </c>
      <c r="AP6" s="1005"/>
      <c r="AQ6" s="1021" t="s">
        <v>343</v>
      </c>
      <c r="AR6" s="1009" t="s">
        <v>23</v>
      </c>
      <c r="AS6" s="1006" t="s">
        <v>8</v>
      </c>
      <c r="AT6" s="991" t="s">
        <v>344</v>
      </c>
      <c r="AU6" s="991"/>
      <c r="AV6" s="1007" t="s">
        <v>366</v>
      </c>
      <c r="AW6" s="1004" t="s">
        <v>367</v>
      </c>
      <c r="AX6" s="1005"/>
      <c r="AY6" s="1038" t="s">
        <v>343</v>
      </c>
      <c r="AZ6" s="1027" t="s">
        <v>23</v>
      </c>
      <c r="BA6" s="991" t="s">
        <v>290</v>
      </c>
      <c r="BB6" s="991"/>
      <c r="BC6" s="1053" t="s">
        <v>8</v>
      </c>
      <c r="BD6" s="991" t="s">
        <v>290</v>
      </c>
      <c r="BE6" s="991"/>
      <c r="BF6" s="991" t="s">
        <v>344</v>
      </c>
      <c r="BG6" s="991"/>
      <c r="BH6" s="1007" t="s">
        <v>366</v>
      </c>
      <c r="BI6" s="1004" t="s">
        <v>367</v>
      </c>
      <c r="BJ6" s="1005"/>
      <c r="BK6" s="2"/>
      <c r="BL6" s="743"/>
      <c r="BM6" s="743"/>
      <c r="BN6" s="743"/>
      <c r="BO6" s="743"/>
      <c r="BP6" s="742"/>
    </row>
    <row r="7" spans="1:81" s="1" customFormat="1" ht="22.5" customHeight="1" x14ac:dyDescent="0.25">
      <c r="A7" s="1038"/>
      <c r="B7" s="1041"/>
      <c r="C7" s="1018"/>
      <c r="D7" s="1009"/>
      <c r="E7" s="1039"/>
      <c r="F7" s="117" t="s">
        <v>292</v>
      </c>
      <c r="G7" s="117" t="s">
        <v>291</v>
      </c>
      <c r="H7" s="117" t="s">
        <v>9</v>
      </c>
      <c r="I7" s="117" t="s">
        <v>10</v>
      </c>
      <c r="J7" s="1007"/>
      <c r="K7" s="117" t="s">
        <v>9</v>
      </c>
      <c r="L7" s="140" t="s">
        <v>10</v>
      </c>
      <c r="M7" s="1038"/>
      <c r="N7" s="1018"/>
      <c r="O7" s="1026"/>
      <c r="P7" s="117" t="s">
        <v>292</v>
      </c>
      <c r="Q7" s="117" t="s">
        <v>291</v>
      </c>
      <c r="R7" s="117" t="s">
        <v>9</v>
      </c>
      <c r="S7" s="117" t="s">
        <v>10</v>
      </c>
      <c r="T7" s="1007"/>
      <c r="U7" s="117" t="s">
        <v>9</v>
      </c>
      <c r="V7" s="691" t="s">
        <v>10</v>
      </c>
      <c r="W7" s="1025"/>
      <c r="X7" s="1020"/>
      <c r="Y7" s="912" t="s">
        <v>292</v>
      </c>
      <c r="Z7" s="691" t="s">
        <v>291</v>
      </c>
      <c r="AA7" s="1033"/>
      <c r="AB7" s="913" t="s">
        <v>292</v>
      </c>
      <c r="AC7" s="117" t="s">
        <v>291</v>
      </c>
      <c r="AD7" s="117" t="s">
        <v>9</v>
      </c>
      <c r="AE7" s="117" t="s">
        <v>10</v>
      </c>
      <c r="AF7" s="1007"/>
      <c r="AG7" s="117" t="s">
        <v>9</v>
      </c>
      <c r="AH7" s="140" t="s">
        <v>10</v>
      </c>
      <c r="AI7" s="1022"/>
      <c r="AJ7" s="1009"/>
      <c r="AK7" s="1008"/>
      <c r="AL7" s="117" t="s">
        <v>9</v>
      </c>
      <c r="AM7" s="117" t="s">
        <v>10</v>
      </c>
      <c r="AN7" s="1007"/>
      <c r="AO7" s="117" t="s">
        <v>9</v>
      </c>
      <c r="AP7" s="140" t="s">
        <v>10</v>
      </c>
      <c r="AQ7" s="1022"/>
      <c r="AR7" s="1009"/>
      <c r="AS7" s="1006"/>
      <c r="AT7" s="117" t="s">
        <v>9</v>
      </c>
      <c r="AU7" s="117" t="s">
        <v>10</v>
      </c>
      <c r="AV7" s="1007"/>
      <c r="AW7" s="117" t="s">
        <v>9</v>
      </c>
      <c r="AX7" s="140" t="s">
        <v>10</v>
      </c>
      <c r="AY7" s="1038"/>
      <c r="AZ7" s="1027"/>
      <c r="BA7" s="117" t="s">
        <v>292</v>
      </c>
      <c r="BB7" s="117" t="s">
        <v>291</v>
      </c>
      <c r="BC7" s="1053"/>
      <c r="BD7" s="117" t="s">
        <v>292</v>
      </c>
      <c r="BE7" s="117" t="s">
        <v>291</v>
      </c>
      <c r="BF7" s="117" t="s">
        <v>9</v>
      </c>
      <c r="BG7" s="117" t="s">
        <v>10</v>
      </c>
      <c r="BH7" s="1007"/>
      <c r="BI7" s="117" t="s">
        <v>9</v>
      </c>
      <c r="BJ7" s="140" t="s">
        <v>10</v>
      </c>
      <c r="BK7" s="2"/>
      <c r="BL7" s="1048" t="s">
        <v>348</v>
      </c>
      <c r="BM7" s="1048"/>
      <c r="BN7" s="1048"/>
      <c r="BO7" s="1048"/>
      <c r="BP7" s="1048"/>
      <c r="BQ7" s="1048"/>
    </row>
    <row r="8" spans="1:81" s="542" customFormat="1" ht="19.5" customHeight="1" x14ac:dyDescent="0.25">
      <c r="A8" s="536">
        <v>1</v>
      </c>
      <c r="B8" s="538">
        <v>2</v>
      </c>
      <c r="C8" s="537">
        <v>3</v>
      </c>
      <c r="D8" s="537">
        <v>4</v>
      </c>
      <c r="E8" s="534">
        <v>5</v>
      </c>
      <c r="F8" s="534">
        <v>6</v>
      </c>
      <c r="G8" s="534">
        <v>7</v>
      </c>
      <c r="H8" s="534">
        <v>8</v>
      </c>
      <c r="I8" s="534">
        <v>9</v>
      </c>
      <c r="J8" s="756">
        <v>10</v>
      </c>
      <c r="K8" s="534">
        <v>11</v>
      </c>
      <c r="L8" s="538">
        <v>12</v>
      </c>
      <c r="M8" s="539">
        <v>13</v>
      </c>
      <c r="N8" s="537">
        <v>14</v>
      </c>
      <c r="O8" s="534">
        <v>15</v>
      </c>
      <c r="P8" s="534">
        <v>16</v>
      </c>
      <c r="Q8" s="534">
        <v>17</v>
      </c>
      <c r="R8" s="534">
        <v>18</v>
      </c>
      <c r="S8" s="534">
        <v>19</v>
      </c>
      <c r="T8" s="756">
        <v>20</v>
      </c>
      <c r="U8" s="534">
        <v>21</v>
      </c>
      <c r="V8" s="535">
        <v>22</v>
      </c>
      <c r="W8" s="842">
        <v>23</v>
      </c>
      <c r="X8" s="700">
        <v>24</v>
      </c>
      <c r="Y8" s="540"/>
      <c r="Z8" s="920"/>
      <c r="AA8" s="948">
        <v>25</v>
      </c>
      <c r="AB8" s="537">
        <v>26</v>
      </c>
      <c r="AC8" s="534">
        <v>27</v>
      </c>
      <c r="AD8" s="534">
        <v>28</v>
      </c>
      <c r="AE8" s="534">
        <v>29</v>
      </c>
      <c r="AF8" s="756">
        <v>30</v>
      </c>
      <c r="AG8" s="534">
        <v>31</v>
      </c>
      <c r="AH8" s="538">
        <v>32</v>
      </c>
      <c r="AI8" s="539">
        <v>33</v>
      </c>
      <c r="AJ8" s="537">
        <v>34</v>
      </c>
      <c r="AK8" s="534">
        <v>35</v>
      </c>
      <c r="AL8" s="534">
        <v>36</v>
      </c>
      <c r="AM8" s="534">
        <v>37</v>
      </c>
      <c r="AN8" s="756">
        <v>38</v>
      </c>
      <c r="AO8" s="534">
        <v>39</v>
      </c>
      <c r="AP8" s="538">
        <f>AO8+1</f>
        <v>40</v>
      </c>
      <c r="AQ8" s="539">
        <v>41</v>
      </c>
      <c r="AR8" s="537">
        <v>42</v>
      </c>
      <c r="AS8" s="534">
        <v>43</v>
      </c>
      <c r="AT8" s="534">
        <v>44</v>
      </c>
      <c r="AU8" s="534">
        <v>45</v>
      </c>
      <c r="AV8" s="756">
        <v>46</v>
      </c>
      <c r="AW8" s="534">
        <v>47</v>
      </c>
      <c r="AX8" s="535">
        <f>AW8+1</f>
        <v>48</v>
      </c>
      <c r="AY8" s="539">
        <v>49</v>
      </c>
      <c r="AZ8" s="537">
        <v>50</v>
      </c>
      <c r="BA8" s="537"/>
      <c r="BB8" s="537"/>
      <c r="BC8" s="534">
        <v>51</v>
      </c>
      <c r="BD8" s="534">
        <v>52</v>
      </c>
      <c r="BE8" s="534">
        <v>53</v>
      </c>
      <c r="BF8" s="534">
        <v>54</v>
      </c>
      <c r="BG8" s="534">
        <v>55</v>
      </c>
      <c r="BH8" s="723">
        <v>56</v>
      </c>
      <c r="BI8" s="540">
        <v>57</v>
      </c>
      <c r="BJ8" s="541">
        <f>BI8+1</f>
        <v>58</v>
      </c>
      <c r="BK8" s="2"/>
      <c r="BL8" s="753" t="s">
        <v>315</v>
      </c>
      <c r="BM8" s="753" t="s">
        <v>347</v>
      </c>
      <c r="BN8" s="753" t="s">
        <v>345</v>
      </c>
      <c r="BO8" s="753" t="s">
        <v>317</v>
      </c>
      <c r="BP8" s="753" t="s">
        <v>318</v>
      </c>
      <c r="BQ8" s="753" t="s">
        <v>346</v>
      </c>
      <c r="BR8" s="806"/>
      <c r="BS8" s="806"/>
      <c r="BT8" s="806"/>
      <c r="BU8" s="806"/>
      <c r="BV8" s="806"/>
      <c r="BW8" s="806"/>
      <c r="BX8" s="806"/>
      <c r="BY8" s="806"/>
      <c r="BZ8" s="806"/>
      <c r="CA8" s="806"/>
      <c r="CB8" s="806"/>
      <c r="CC8" s="806"/>
    </row>
    <row r="9" spans="1:81" s="16" customFormat="1" ht="21.75" customHeight="1" x14ac:dyDescent="0.25">
      <c r="A9" s="559" t="s">
        <v>88</v>
      </c>
      <c r="B9" s="560">
        <v>1</v>
      </c>
      <c r="C9" s="377">
        <f>M9+AY9-C69-C57</f>
        <v>80259.899999999994</v>
      </c>
      <c r="D9" s="377">
        <f>N9+AZ9-D69-D57</f>
        <v>80692.399999999994</v>
      </c>
      <c r="E9" s="23">
        <f>O9+BC9-E69-E57</f>
        <v>11867.099999999999</v>
      </c>
      <c r="F9" s="23">
        <f>AB9+AK9+AS9+BD9-F68-F57+AC90-BE69</f>
        <v>11838.099999999995</v>
      </c>
      <c r="G9" s="23">
        <f>Q9+BE9-BE69</f>
        <v>29</v>
      </c>
      <c r="H9" s="23">
        <f>E9-D9</f>
        <v>-68825.299999999988</v>
      </c>
      <c r="I9" s="23">
        <f>IF(D9&lt;&gt;0,IF(E9/D9*100&lt;0,"&lt;0",IF(E9/D9*100&gt;200,"&gt;200",E9/D9*100))," ")</f>
        <v>14.706589468153133</v>
      </c>
      <c r="J9" s="809">
        <f>T9+BH9-J69-J57</f>
        <v>10142.5</v>
      </c>
      <c r="K9" s="24">
        <f>E9-J9</f>
        <v>1724.5999999999985</v>
      </c>
      <c r="L9" s="156">
        <f>IF(J9&lt;&gt;0,IF(E9/J9*100&lt;0,"&lt;0",IF(E9/J9*100&gt;200,"&gt;200",E9/J9*100))," ")</f>
        <v>117.00369731328566</v>
      </c>
      <c r="M9" s="447">
        <f>M10+M47+M50+M53+M69</f>
        <v>74956.5</v>
      </c>
      <c r="N9" s="447">
        <f>N10+N47+N50+N53+N69</f>
        <v>74956.5</v>
      </c>
      <c r="O9" s="23">
        <f>O10+O47+O50+O53+O69</f>
        <v>11043.599999999999</v>
      </c>
      <c r="P9" s="23">
        <f>P10+P47+P50+P53+P69</f>
        <v>11033.499999999998</v>
      </c>
      <c r="Q9" s="23">
        <f>AC9</f>
        <v>10.100000000000001</v>
      </c>
      <c r="R9" s="23">
        <f t="shared" ref="R9:R78" si="0">O9-N9</f>
        <v>-63912.9</v>
      </c>
      <c r="S9" s="23">
        <f t="shared" ref="S9:S78" si="1">IF(N9&lt;&gt;0,IF(O9/N9*100&lt;0,"&lt;0",IF(O9/N9*100&gt;200,"&gt;200",O9/N9*100))," ")</f>
        <v>14.733345340297371</v>
      </c>
      <c r="T9" s="809">
        <f>AF9+AN9+AV9-T70</f>
        <v>9396</v>
      </c>
      <c r="U9" s="77">
        <f t="shared" ref="U9:U20" si="2">O9-T9</f>
        <v>1647.5999999999985</v>
      </c>
      <c r="V9" s="668">
        <f>IF(T9&lt;&gt;0,IF(O9/T9*100&lt;0,"&lt;0",IF(O9/T9*100&gt;200,"&gt;200",O9/T9*100))," ")</f>
        <v>117.53512132822476</v>
      </c>
      <c r="W9" s="843">
        <f>W10+W47+W50+W53+W68-W73-W74</f>
        <v>50066.6</v>
      </c>
      <c r="X9" s="447">
        <f>X10+X47+X50+X53+X68-X73-X74</f>
        <v>50066.6</v>
      </c>
      <c r="Y9" s="23">
        <f>X9-Z9</f>
        <v>49163.6</v>
      </c>
      <c r="Z9" s="653">
        <f>Z10+Z47+Z50+Z53+Z68-Z73-Z74</f>
        <v>903</v>
      </c>
      <c r="AA9" s="949">
        <f>AA10+AA47+AA50+AA53+AA68</f>
        <v>7343.2999999999984</v>
      </c>
      <c r="AB9" s="377">
        <f>AA9-AC9</f>
        <v>7333.199999999998</v>
      </c>
      <c r="AC9" s="23">
        <f>AC10+AC47+AC50+AC53+AC68</f>
        <v>10.100000000000001</v>
      </c>
      <c r="AD9" s="23">
        <f>AD10+AD47+AD50+AD53+AD68-AD73-AD74</f>
        <v>-42723.299999999996</v>
      </c>
      <c r="AE9" s="23">
        <f>IF(X9&lt;&gt;0,IF(AA9/X9*100&lt;0,"&lt;0",IF(AA9/X9*100&gt;200,"&gt;200",AA9/X9*100))," ")</f>
        <v>14.667063471456018</v>
      </c>
      <c r="AF9" s="887">
        <f>AF10+AF47+AF50+AF53+AF68</f>
        <v>6141.5</v>
      </c>
      <c r="AG9" s="23">
        <f>AG10+AG47+AG50+AG53+AG68</f>
        <v>1201.7999999999986</v>
      </c>
      <c r="AH9" s="142">
        <f>IF(AF9&lt;&gt;0,IF(AA9/AF9*100&lt;0,"&lt;0",IF(AA9/AF9*100&gt;200,"&gt;200",AA9/AF9*100))," ")</f>
        <v>119.56850932182689</v>
      </c>
      <c r="AI9" s="377">
        <f>AI10+AI47+AI50+AI53+AI68-AI73-AI74</f>
        <v>31224.2</v>
      </c>
      <c r="AJ9" s="377">
        <f>AJ10+AJ47+AJ50+AJ53+AJ68-AJ73-AJ74</f>
        <v>31224.2</v>
      </c>
      <c r="AK9" s="23">
        <f>AK10+AK47+AK50+AK53+AK68</f>
        <v>5559.7000000000007</v>
      </c>
      <c r="AL9" s="23">
        <f>AL10+AL47+AL50+AL53+AL68-AL73-AL74</f>
        <v>-25664.5</v>
      </c>
      <c r="AM9" s="23">
        <f>IF(AJ9&lt;&gt;0,IF(AK9/AJ9*100&lt;0,"&lt;0",IF(AK9/AJ9*100&gt;200,"&gt;200",AK9/AJ9*100))," ")</f>
        <v>17.805740419290167</v>
      </c>
      <c r="AN9" s="769">
        <f>AN10+AN47+AN50+AN53+AN68-AN73-AN74</f>
        <v>4685.8999999999996</v>
      </c>
      <c r="AO9" s="23">
        <f>AO10+AO47+AO50+AO53+AO68</f>
        <v>873.80000000000018</v>
      </c>
      <c r="AP9" s="142">
        <f>IF(AN9&lt;&gt;0,IF(AK9/AN9*100&lt;0,"&lt;0",IF(AK9/AN9*100&gt;200,"&gt;200",AK9/AN9*100))," ")</f>
        <v>118.64743165667218</v>
      </c>
      <c r="AQ9" s="377">
        <f>AQ10+AQ47+AQ50+AQ53+AQ68-AQ73-AQ74</f>
        <v>12287.599999999999</v>
      </c>
      <c r="AR9" s="377">
        <f>AR10+AR47+AR50+AR53+AR68-AR73-AR74</f>
        <v>12287.599999999999</v>
      </c>
      <c r="AS9" s="23">
        <f>AS10+AS47+AS50+AS53+AS68</f>
        <v>1482.5</v>
      </c>
      <c r="AT9" s="23">
        <f>AT10+AT47+AT50+AT53+AT68-AT73-AT74</f>
        <v>-10805.099999999999</v>
      </c>
      <c r="AU9" s="24">
        <f>IF(AR9&lt;&gt;0,IF(AS9/AR9*100&lt;0,"&lt;0",IF(AS9/AR9*100&gt;200,"&gt;200",AS9/AR9*100))," ")</f>
        <v>12.065008626582898</v>
      </c>
      <c r="AV9" s="724">
        <f>AV10+AV47+AV50+AV53+AV68-AV73-AV74</f>
        <v>1359.5</v>
      </c>
      <c r="AW9" s="23">
        <f>AW10+AW47+AW50+AW53+AW68</f>
        <v>123.00000000000006</v>
      </c>
      <c r="AX9" s="449">
        <f>IF(AV9&lt;&gt;0,IF(AS9/AV9*100&lt;0,"&lt;0",IF(AS9/AV9*100&gt;200,"&gt;200",AS9/AV9*100))," ")</f>
        <v>109.04744391320338</v>
      </c>
      <c r="AY9" s="141">
        <f>AY10+AY47+AY50+AY53+AY68</f>
        <v>19548.2</v>
      </c>
      <c r="AZ9" s="377">
        <f>AZ10+AZ47+AZ50+AZ53+AZ68</f>
        <v>20844.099999999999</v>
      </c>
      <c r="BA9" s="377">
        <f>AZ9-BB9</f>
        <v>20755.3</v>
      </c>
      <c r="BB9" s="377">
        <f>BB10+BB47+BB50+BB53+BB68</f>
        <v>88.800000000000011</v>
      </c>
      <c r="BC9" s="23">
        <f>BC10+BC47+BC50+BC53+BC68</f>
        <v>2975.5</v>
      </c>
      <c r="BD9" s="23">
        <f>BC9-BE9</f>
        <v>2956.6</v>
      </c>
      <c r="BE9" s="23">
        <f>BE10+BE47+BE50+BE53+BE68</f>
        <v>18.899999999999999</v>
      </c>
      <c r="BF9" s="23">
        <f>BC9-AZ9</f>
        <v>-17868.599999999999</v>
      </c>
      <c r="BG9" s="23">
        <f>IF(AZ9&lt;&gt;0,IF(BC9/AZ9*100&lt;0,"&lt;0",IF(BC9/AZ9*100&gt;200,"&gt;200",BC9/AZ9*100))," ")</f>
        <v>14.275022668285031</v>
      </c>
      <c r="BH9" s="724">
        <f>BH10+BH47+BH50+BH53+BH68-BH73-BH74</f>
        <v>2756.4</v>
      </c>
      <c r="BI9" s="23">
        <f>BI10+BI47+BI50+BI53+BI68</f>
        <v>219.10000000000022</v>
      </c>
      <c r="BJ9" s="142">
        <f>IF(BH9&lt;&gt;0,IF(BC9/BH9*100&lt;0,"&lt;0",IF(BC9/BH9*100&gt;200,"&gt;200",BC9/BH9*100))," ")</f>
        <v>107.94877376287913</v>
      </c>
      <c r="BK9" s="2"/>
      <c r="BL9" s="807">
        <f>BM9+BQ9-BL69</f>
        <v>2581.9999999999995</v>
      </c>
      <c r="BM9" s="807">
        <f>BN9+BO9+BP9-BM70</f>
        <v>2381.8999999999996</v>
      </c>
      <c r="BN9" s="792">
        <v>1582.9</v>
      </c>
      <c r="BO9" s="746">
        <v>1566.3</v>
      </c>
      <c r="BP9" s="792">
        <v>248.10000000000002</v>
      </c>
      <c r="BQ9" s="746">
        <v>603.6</v>
      </c>
    </row>
    <row r="10" spans="1:81" s="15" customFormat="1" ht="23.25" customHeight="1" x14ac:dyDescent="0.25">
      <c r="A10" s="561" t="s">
        <v>32</v>
      </c>
      <c r="B10" s="562">
        <v>11</v>
      </c>
      <c r="C10" s="425">
        <f>M10+AY10</f>
        <v>51311.199999999997</v>
      </c>
      <c r="D10" s="425">
        <f>N10+AZ10</f>
        <v>51634.1</v>
      </c>
      <c r="E10" s="25">
        <f>O10+BC10</f>
        <v>7702.8999999999987</v>
      </c>
      <c r="F10" s="25">
        <f>AB10+AK10+AS10+BD10</f>
        <v>7702.8999999999987</v>
      </c>
      <c r="G10" s="25">
        <f>Q10+BE10</f>
        <v>0</v>
      </c>
      <c r="H10" s="25">
        <f t="shared" ref="H10:H74" si="3">E10-D10</f>
        <v>-43931.199999999997</v>
      </c>
      <c r="I10" s="25">
        <f t="shared" ref="I10:I74" si="4">IF(D10&lt;&gt;0,IF(E10/D10*100&lt;0,"&lt;0",IF(E10/D10*100&gt;200,"&gt;200",E10/D10*100))," ")</f>
        <v>14.918242014482674</v>
      </c>
      <c r="J10" s="810">
        <f>T10+BH10</f>
        <v>6304.2000000000007</v>
      </c>
      <c r="K10" s="26">
        <f t="shared" ref="K10:K86" si="5">E10-J10</f>
        <v>1398.699999999998</v>
      </c>
      <c r="L10" s="201">
        <f t="shared" ref="L10:L86" si="6">IF(J10&lt;&gt;0,IF(E10/J10*100&lt;0,"&lt;0",IF(E10/J10*100&gt;200,"&gt;200",E10/J10*100))," ")</f>
        <v>122.18679610418448</v>
      </c>
      <c r="M10" s="425">
        <f>W10+AI10+AQ10</f>
        <v>46669.2</v>
      </c>
      <c r="N10" s="425">
        <f>X10+AJ10+AR10</f>
        <v>46669.2</v>
      </c>
      <c r="O10" s="25">
        <f>AA10+AK10+AS10</f>
        <v>7014.3999999999987</v>
      </c>
      <c r="P10" s="25">
        <f t="shared" ref="P10:P74" si="7">AB10+AK10+AS10</f>
        <v>7014.3999999999987</v>
      </c>
      <c r="Q10" s="25">
        <f t="shared" ref="Q10:Q75" si="8">AC10</f>
        <v>0</v>
      </c>
      <c r="R10" s="25">
        <f t="shared" si="0"/>
        <v>-39654.799999999996</v>
      </c>
      <c r="S10" s="25">
        <f t="shared" si="1"/>
        <v>15.030041226333427</v>
      </c>
      <c r="T10" s="810">
        <f>AF10+AN10+AV10</f>
        <v>5695.8</v>
      </c>
      <c r="U10" s="78">
        <f t="shared" si="2"/>
        <v>1318.5999999999985</v>
      </c>
      <c r="V10" s="692">
        <f>IF(T10&lt;&gt;0,IF(O10/T10*100&lt;0,"&lt;0",IF(O10/T10*100&gt;200,"&gt;200",O10/T10*100))," ")</f>
        <v>123.15039151655603</v>
      </c>
      <c r="W10" s="844">
        <f>W11+W15+W21+W43</f>
        <v>46669.2</v>
      </c>
      <c r="X10" s="496">
        <f>X11+X15+X21+X43</f>
        <v>46669.2</v>
      </c>
      <c r="Y10" s="25">
        <f>X10-Z10</f>
        <v>46669.2</v>
      </c>
      <c r="Z10" s="921">
        <f>Z11+Z15+Z21+Z43</f>
        <v>0</v>
      </c>
      <c r="AA10" s="950">
        <f>AA11+AA15+AA21+AA43</f>
        <v>7014.3999999999987</v>
      </c>
      <c r="AB10" s="425">
        <f t="shared" ref="AB10:AB75" si="9">AA10-AC10</f>
        <v>7014.3999999999987</v>
      </c>
      <c r="AC10" s="25">
        <f>AC11+AC15+AC21+AC43</f>
        <v>0</v>
      </c>
      <c r="AD10" s="25">
        <f>AD11+AD15+AD21+AD43</f>
        <v>-39654.799999999996</v>
      </c>
      <c r="AE10" s="25">
        <f t="shared" ref="AE10:AE80" si="10">IF(X10&lt;&gt;0,IF(AA10/X10*100&lt;0,"&lt;0",IF(AA10/X10*100&gt;200,"&gt;200",AA10/X10*100))," ")</f>
        <v>15.030041226333427</v>
      </c>
      <c r="AF10" s="888">
        <f>AF11+AF15+AF21+AF43</f>
        <v>5695.8</v>
      </c>
      <c r="AG10" s="25">
        <f>AG11+AG15+AG21+AG43</f>
        <v>1318.5999999999985</v>
      </c>
      <c r="AH10" s="144">
        <f>IF(AF10&lt;&gt;0,IF(AA10/AF10*100&lt;0,"&lt;0",IF(AA10/AF10*100&gt;200,"&gt;200",AA10/AF10*100))," ")</f>
        <v>123.15039151655603</v>
      </c>
      <c r="AI10" s="143"/>
      <c r="AJ10" s="425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770">
        <f>AN11+AN15+AN21+AN43</f>
        <v>0</v>
      </c>
      <c r="AO10" s="25">
        <f>AO11+AO15+AO21+AO43</f>
        <v>0</v>
      </c>
      <c r="AP10" s="142" t="str">
        <f t="shared" ref="AP10:AP66" si="11">IF(AN10&lt;&gt;0,IF(AK10/AN10*100&lt;0,"&lt;0",IF(AK10/AN10*100&gt;200,"&gt;200",AK10/AN10*100))," ")</f>
        <v xml:space="preserve"> </v>
      </c>
      <c r="AQ10" s="143"/>
      <c r="AR10" s="425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725">
        <f>AV11+AV15+AV21+AV43</f>
        <v>0</v>
      </c>
      <c r="AW10" s="25">
        <f>AW11+AW15+AW21+AW43</f>
        <v>0</v>
      </c>
      <c r="AX10" s="450" t="str">
        <f t="shared" ref="AX10:AX85" si="13">IF(AV10&lt;&gt;0,IF(AS10/AV10*100&lt;0,"&lt;0",IF(AS10/AV10*100&gt;200,"&gt;200",AS10/AV10*100))," ")</f>
        <v xml:space="preserve"> </v>
      </c>
      <c r="AY10" s="143">
        <f>AY11+AY15+AY21+AY43</f>
        <v>4642</v>
      </c>
      <c r="AZ10" s="425">
        <f>AZ11+AZ15+AZ21+AZ43</f>
        <v>4964.8999999999996</v>
      </c>
      <c r="BA10" s="425">
        <f>AZ10-BB10</f>
        <v>4964.8999999999996</v>
      </c>
      <c r="BB10" s="425">
        <f>BB11+BB15+BB21+BB43</f>
        <v>0</v>
      </c>
      <c r="BC10" s="25">
        <f>BC11+BC15+BC21+BC43</f>
        <v>688.5</v>
      </c>
      <c r="BD10" s="25">
        <f t="shared" ref="BD10:BD75" si="14">BC10-BE10</f>
        <v>688.5</v>
      </c>
      <c r="BE10" s="25">
        <f>BE11+BE15+BE21+BE43</f>
        <v>0</v>
      </c>
      <c r="BF10" s="25">
        <f>BF11+BF15+BF21+BF43</f>
        <v>-4276.4000000000005</v>
      </c>
      <c r="BG10" s="25">
        <f>IF(AZ10&lt;&gt;0,IF(BC10/AZ10*100&lt;0,"&lt;0",IF(BC10/AZ10*100&gt;200,"&gt;200",BC10/AZ10*100))," ")</f>
        <v>13.867348788495237</v>
      </c>
      <c r="BH10" s="725">
        <f>BH11+BH15+BH21+BH43</f>
        <v>608.40000000000009</v>
      </c>
      <c r="BI10" s="25">
        <f>BI11+BI15+BI21+BI43</f>
        <v>80.099999999999937</v>
      </c>
      <c r="BJ10" s="144">
        <f>IF(BH10&lt;&gt;0,IF(BC10/BH10*100&lt;0,"&lt;0",IF(BC10/BH10*100&gt;200,"&gt;200",BC10/BH10*100))," ")</f>
        <v>113.16568047337276</v>
      </c>
      <c r="BK10" s="2"/>
      <c r="BL10" s="807">
        <f t="shared" ref="BL10:BL74" si="15">BM10+BQ10</f>
        <v>1681.6000000000001</v>
      </c>
      <c r="BM10" s="807">
        <f t="shared" ref="BM10:BM74" si="16">BN10+BO10+BP10</f>
        <v>1499.1000000000001</v>
      </c>
      <c r="BN10" s="747">
        <v>1499.1000000000001</v>
      </c>
      <c r="BO10" s="793">
        <v>0</v>
      </c>
      <c r="BP10" s="793">
        <v>0</v>
      </c>
      <c r="BQ10" s="747">
        <v>182.5</v>
      </c>
    </row>
    <row r="11" spans="1:81" ht="30.75" customHeight="1" x14ac:dyDescent="0.25">
      <c r="A11" s="563" t="s">
        <v>33</v>
      </c>
      <c r="B11" s="564" t="s">
        <v>58</v>
      </c>
      <c r="C11" s="357">
        <f>M11+AY11</f>
        <v>11707.300000000001</v>
      </c>
      <c r="D11" s="357">
        <f>N11+AZ11</f>
        <v>11910.1</v>
      </c>
      <c r="E11" s="28">
        <f>O11+BC11</f>
        <v>1454.6</v>
      </c>
      <c r="F11" s="28">
        <f>AB11+AK11+AS11+BD11</f>
        <v>1454.6</v>
      </c>
      <c r="G11" s="28">
        <f>Q11+BE11</f>
        <v>0</v>
      </c>
      <c r="H11" s="28">
        <f t="shared" si="3"/>
        <v>-10455.5</v>
      </c>
      <c r="I11" s="28">
        <f t="shared" si="4"/>
        <v>12.213163617433942</v>
      </c>
      <c r="J11" s="811">
        <f>T11+BH11</f>
        <v>1194.5</v>
      </c>
      <c r="K11" s="29">
        <f t="shared" si="5"/>
        <v>260.09999999999991</v>
      </c>
      <c r="L11" s="164">
        <f t="shared" si="6"/>
        <v>121.77480117203849</v>
      </c>
      <c r="M11" s="357">
        <f>W11+AI11+AQ11</f>
        <v>8419.2000000000007</v>
      </c>
      <c r="N11" s="357">
        <f>X11+AJ11+AR11</f>
        <v>8419.2000000000007</v>
      </c>
      <c r="O11" s="28">
        <f t="shared" ref="O11:O74" si="17">AA11+AK11+AS11</f>
        <v>935.2</v>
      </c>
      <c r="P11" s="28">
        <f t="shared" si="7"/>
        <v>935.2</v>
      </c>
      <c r="Q11" s="28">
        <f t="shared" si="8"/>
        <v>0</v>
      </c>
      <c r="R11" s="28">
        <f t="shared" si="0"/>
        <v>-7484.0000000000009</v>
      </c>
      <c r="S11" s="28">
        <f t="shared" si="1"/>
        <v>11.107943747624477</v>
      </c>
      <c r="T11" s="811">
        <f>AF11+AN11+AV11</f>
        <v>740.7</v>
      </c>
      <c r="U11" s="79">
        <f t="shared" si="2"/>
        <v>194.5</v>
      </c>
      <c r="V11" s="673">
        <f>IF(T11&lt;&gt;0,IF(O11/T11*100&lt;0,"&lt;0",IF(O11/T11*100&gt;200,"&gt;200",O11/T11*100))," ")</f>
        <v>126.25894424193331</v>
      </c>
      <c r="W11" s="845">
        <f>W13+W14</f>
        <v>8419.2000000000007</v>
      </c>
      <c r="X11" s="379">
        <f>X13+X14</f>
        <v>8419.2000000000007</v>
      </c>
      <c r="Y11" s="28">
        <f>X11-Z11</f>
        <v>8419.2000000000007</v>
      </c>
      <c r="Z11" s="544">
        <f>Z13+Z14</f>
        <v>0</v>
      </c>
      <c r="AA11" s="951">
        <f>AA13+AA14</f>
        <v>935.2</v>
      </c>
      <c r="AB11" s="357">
        <f t="shared" si="9"/>
        <v>935.2</v>
      </c>
      <c r="AC11" s="28">
        <f>AC13+AC14</f>
        <v>0</v>
      </c>
      <c r="AD11" s="28">
        <f>AA11-X11</f>
        <v>-7484.0000000000009</v>
      </c>
      <c r="AE11" s="28">
        <f t="shared" si="10"/>
        <v>11.107943747624477</v>
      </c>
      <c r="AF11" s="889">
        <f>AF13+AF14</f>
        <v>740.7</v>
      </c>
      <c r="AG11" s="28">
        <f>AA11-AF11</f>
        <v>194.5</v>
      </c>
      <c r="AH11" s="146">
        <f>IF(AF11&lt;&gt;0,IF(AA11/AF11*100&lt;0,"&lt;0",IF(AA11/AF11*100&gt;200,"&gt;200",AA11/AF11*100))," ")</f>
        <v>126.25894424193331</v>
      </c>
      <c r="AI11" s="145"/>
      <c r="AJ11" s="357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771">
        <f>AN13+AN14</f>
        <v>0</v>
      </c>
      <c r="AO11" s="28">
        <f>AK11-AN11</f>
        <v>0</v>
      </c>
      <c r="AP11" s="142" t="str">
        <f t="shared" si="11"/>
        <v xml:space="preserve"> </v>
      </c>
      <c r="AQ11" s="145"/>
      <c r="AR11" s="357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726">
        <f>AV13+AV14</f>
        <v>0</v>
      </c>
      <c r="AW11" s="28">
        <f>AS11-AV11</f>
        <v>0</v>
      </c>
      <c r="AX11" s="451" t="str">
        <f t="shared" si="13"/>
        <v xml:space="preserve"> </v>
      </c>
      <c r="AY11" s="145">
        <f>AY13+AY14</f>
        <v>3288.1</v>
      </c>
      <c r="AZ11" s="357">
        <f>AZ13+AZ14</f>
        <v>3490.9</v>
      </c>
      <c r="BA11" s="357">
        <f t="shared" ref="BA11:BA74" si="18">AZ11-BB11</f>
        <v>3490.9</v>
      </c>
      <c r="BB11" s="357"/>
      <c r="BC11" s="28">
        <f>BC13+BC14</f>
        <v>519.4</v>
      </c>
      <c r="BD11" s="28">
        <f t="shared" si="14"/>
        <v>519.4</v>
      </c>
      <c r="BE11" s="28">
        <f>BE13+BE14</f>
        <v>0</v>
      </c>
      <c r="BF11" s="28">
        <f>BC11-AZ11</f>
        <v>-2971.5</v>
      </c>
      <c r="BG11" s="28">
        <f>IF(AZ11&lt;&gt;0,IF(BC11/AZ11*100&lt;0,"&lt;0",IF(BC11/AZ11*100&gt;200,"&gt;200",BC11/AZ11*100))," ")</f>
        <v>14.878684579907759</v>
      </c>
      <c r="BH11" s="726">
        <f>BH13+BH14</f>
        <v>453.8</v>
      </c>
      <c r="BI11" s="28">
        <f>BC11-BH11</f>
        <v>65.599999999999966</v>
      </c>
      <c r="BJ11" s="146">
        <f>IF(BH11&lt;&gt;0,IF(BC11/BH11*100&lt;0,"&lt;0",IF(BC11/BH11*100&gt;200,"&gt;200",BC11/BH11*100))," ")</f>
        <v>114.45570736007052</v>
      </c>
      <c r="BL11" s="807">
        <f t="shared" si="15"/>
        <v>316.59999999999997</v>
      </c>
      <c r="BM11" s="807">
        <f t="shared" si="16"/>
        <v>215.39999999999998</v>
      </c>
      <c r="BN11" s="794">
        <v>215.39999999999998</v>
      </c>
      <c r="BO11" s="794">
        <v>0</v>
      </c>
      <c r="BP11" s="794">
        <v>0</v>
      </c>
      <c r="BQ11" s="794">
        <v>101.2</v>
      </c>
    </row>
    <row r="12" spans="1:81" ht="18" customHeight="1" x14ac:dyDescent="0.25">
      <c r="A12" s="565" t="s">
        <v>4</v>
      </c>
      <c r="B12" s="566"/>
      <c r="C12" s="552"/>
      <c r="D12" s="357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812"/>
      <c r="K12" s="30"/>
      <c r="L12" s="202"/>
      <c r="M12" s="518"/>
      <c r="N12" s="357"/>
      <c r="O12" s="28"/>
      <c r="P12" s="28"/>
      <c r="Q12" s="28"/>
      <c r="R12" s="28"/>
      <c r="S12" s="28"/>
      <c r="T12" s="812"/>
      <c r="U12" s="80"/>
      <c r="V12" s="693"/>
      <c r="W12" s="845"/>
      <c r="X12" s="379"/>
      <c r="Y12" s="28"/>
      <c r="Z12" s="544"/>
      <c r="AA12" s="951"/>
      <c r="AB12" s="357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89"/>
      <c r="AG12" s="28"/>
      <c r="AH12" s="146"/>
      <c r="AI12" s="145"/>
      <c r="AJ12" s="357"/>
      <c r="AK12" s="28"/>
      <c r="AL12" s="28"/>
      <c r="AM12" s="28"/>
      <c r="AN12" s="771"/>
      <c r="AO12" s="28"/>
      <c r="AP12" s="142" t="str">
        <f t="shared" si="11"/>
        <v xml:space="preserve"> </v>
      </c>
      <c r="AQ12" s="145"/>
      <c r="AR12" s="357"/>
      <c r="AS12" s="28"/>
      <c r="AT12" s="28"/>
      <c r="AU12" s="191" t="str">
        <f t="shared" si="12"/>
        <v xml:space="preserve"> </v>
      </c>
      <c r="AV12" s="726"/>
      <c r="AW12" s="28"/>
      <c r="AX12" s="452" t="str">
        <f t="shared" si="13"/>
        <v xml:space="preserve"> </v>
      </c>
      <c r="AY12" s="533"/>
      <c r="AZ12" s="357"/>
      <c r="BA12" s="357">
        <f t="shared" si="18"/>
        <v>0</v>
      </c>
      <c r="BB12" s="357"/>
      <c r="BC12" s="28"/>
      <c r="BD12" s="28"/>
      <c r="BE12" s="28"/>
      <c r="BF12" s="28"/>
      <c r="BG12" s="28"/>
      <c r="BH12" s="726"/>
      <c r="BI12" s="28"/>
      <c r="BJ12" s="146"/>
      <c r="BL12" s="807">
        <f t="shared" si="15"/>
        <v>0</v>
      </c>
      <c r="BM12" s="807">
        <f t="shared" si="16"/>
        <v>0</v>
      </c>
      <c r="BN12" s="794"/>
      <c r="BO12" s="794"/>
      <c r="BP12" s="794"/>
      <c r="BQ12" s="794"/>
    </row>
    <row r="13" spans="1:81" s="17" customFormat="1" ht="23.25" customHeight="1" x14ac:dyDescent="0.25">
      <c r="A13" s="567" t="s">
        <v>250</v>
      </c>
      <c r="B13" s="568">
        <v>1111</v>
      </c>
      <c r="C13" s="364">
        <f t="shared" ref="C13:D15" si="20">M13+AY13</f>
        <v>5260.8</v>
      </c>
      <c r="D13" s="364">
        <f t="shared" si="20"/>
        <v>5338.1</v>
      </c>
      <c r="E13" s="34">
        <f>O13+BC13</f>
        <v>791.90000000000009</v>
      </c>
      <c r="F13" s="34">
        <f>AB13+AK13+AS13+BD13</f>
        <v>791.90000000000009</v>
      </c>
      <c r="G13" s="34">
        <f>Q13+BE13</f>
        <v>0</v>
      </c>
      <c r="H13" s="34">
        <f t="shared" si="3"/>
        <v>-4546.2000000000007</v>
      </c>
      <c r="I13" s="34">
        <f t="shared" si="4"/>
        <v>14.834866338210226</v>
      </c>
      <c r="J13" s="813">
        <f>T13+BH13</f>
        <v>702.40000000000009</v>
      </c>
      <c r="K13" s="33">
        <f t="shared" si="5"/>
        <v>89.5</v>
      </c>
      <c r="L13" s="203">
        <f t="shared" si="6"/>
        <v>112.74202733485193</v>
      </c>
      <c r="M13" s="364">
        <f t="shared" ref="M13:N15" si="21">W13+AI13+AQ13</f>
        <v>1972.7</v>
      </c>
      <c r="N13" s="364">
        <f t="shared" si="21"/>
        <v>1972.7</v>
      </c>
      <c r="O13" s="34">
        <f t="shared" si="17"/>
        <v>288.60000000000002</v>
      </c>
      <c r="P13" s="34">
        <f t="shared" si="7"/>
        <v>288.60000000000002</v>
      </c>
      <c r="Q13" s="34">
        <f t="shared" si="8"/>
        <v>0</v>
      </c>
      <c r="R13" s="34">
        <f t="shared" si="0"/>
        <v>-1684.1</v>
      </c>
      <c r="S13" s="34">
        <f t="shared" si="1"/>
        <v>14.629695341410251</v>
      </c>
      <c r="T13" s="813">
        <f t="shared" ref="T13:T21" si="22">AF13+AN13+AV13</f>
        <v>256.60000000000002</v>
      </c>
      <c r="U13" s="81">
        <f t="shared" si="2"/>
        <v>32</v>
      </c>
      <c r="V13" s="694">
        <f>IF(T13&lt;&gt;0,IF(O13/T13*100&lt;0,"&lt;0",IF(O13/T13*100&gt;200,"&gt;200",O13/T13*100))," ")</f>
        <v>112.47077162899456</v>
      </c>
      <c r="W13" s="846">
        <v>1972.7</v>
      </c>
      <c r="X13" s="498">
        <v>1972.7</v>
      </c>
      <c r="Y13" s="28">
        <f>X13-Z13</f>
        <v>1972.7</v>
      </c>
      <c r="Z13" s="922"/>
      <c r="AA13" s="952">
        <v>288.60000000000002</v>
      </c>
      <c r="AB13" s="426">
        <f t="shared" si="9"/>
        <v>288.60000000000002</v>
      </c>
      <c r="AC13" s="32"/>
      <c r="AD13" s="32">
        <f t="shared" si="19"/>
        <v>-1684.1</v>
      </c>
      <c r="AE13" s="32">
        <f t="shared" si="10"/>
        <v>14.629695341410251</v>
      </c>
      <c r="AF13" s="890">
        <v>256.60000000000002</v>
      </c>
      <c r="AG13" s="34">
        <f>AA13-AF13</f>
        <v>32</v>
      </c>
      <c r="AH13" s="152">
        <f>IF(AF13&lt;&gt;0,IF(AA13/AF13*100&lt;0,"&lt;0",IF(AA13/AF13*100&gt;200,"&gt;200",AA13/AF13*100))," ")</f>
        <v>112.47077162899456</v>
      </c>
      <c r="AI13" s="147"/>
      <c r="AJ13" s="426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772"/>
      <c r="AO13" s="32">
        <f>AK13-AN13</f>
        <v>0</v>
      </c>
      <c r="AP13" s="142" t="str">
        <f t="shared" si="11"/>
        <v xml:space="preserve"> </v>
      </c>
      <c r="AQ13" s="149"/>
      <c r="AR13" s="426"/>
      <c r="AS13" s="32"/>
      <c r="AT13" s="32">
        <f>AS13-AR13</f>
        <v>0</v>
      </c>
      <c r="AU13" s="33" t="str">
        <f t="shared" si="12"/>
        <v xml:space="preserve"> </v>
      </c>
      <c r="AV13" s="335"/>
      <c r="AW13" s="32">
        <f>AS13-AV13</f>
        <v>0</v>
      </c>
      <c r="AX13" s="453" t="str">
        <f t="shared" si="13"/>
        <v xml:space="preserve"> </v>
      </c>
      <c r="AY13" s="519">
        <v>3288.1</v>
      </c>
      <c r="AZ13" s="364">
        <v>3365.4</v>
      </c>
      <c r="BA13" s="364">
        <f>AZ13-BB13</f>
        <v>3365.4</v>
      </c>
      <c r="BB13" s="364"/>
      <c r="BC13" s="32">
        <v>503.3</v>
      </c>
      <c r="BD13" s="32">
        <f t="shared" si="14"/>
        <v>503.3</v>
      </c>
      <c r="BE13" s="32"/>
      <c r="BF13" s="32">
        <f>BC13-AZ13</f>
        <v>-2862.1</v>
      </c>
      <c r="BG13" s="32">
        <f>IF(AZ13&lt;&gt;0,IF(BC13/AZ13*100&lt;0,"&lt;0",IF(BC13/AZ13*100&gt;200,"&gt;200",BC13/AZ13*100))," ")</f>
        <v>14.95513163368396</v>
      </c>
      <c r="BH13" s="335">
        <v>445.8</v>
      </c>
      <c r="BI13" s="32">
        <f t="shared" ref="BI13:BI19" si="23">BC13-BH13</f>
        <v>57.5</v>
      </c>
      <c r="BJ13" s="148">
        <f t="shared" ref="BJ13:BJ21" si="24">IF(BH13&lt;&gt;0,IF(BC13/BH13*100&lt;0,"&lt;0",IF(BC13/BH13*100&gt;200,"&gt;200",BC13/BH13*100))," ")</f>
        <v>112.89816061013906</v>
      </c>
      <c r="BK13" s="2"/>
      <c r="BL13" s="807">
        <f t="shared" si="15"/>
        <v>186.3</v>
      </c>
      <c r="BM13" s="807">
        <f t="shared" si="16"/>
        <v>86.8</v>
      </c>
      <c r="BN13" s="795">
        <v>86.8</v>
      </c>
      <c r="BO13" s="795"/>
      <c r="BP13" s="795"/>
      <c r="BQ13" s="795">
        <v>99.5</v>
      </c>
    </row>
    <row r="14" spans="1:81" s="17" customFormat="1" ht="23.25" customHeight="1" x14ac:dyDescent="0.25">
      <c r="A14" s="569" t="s">
        <v>251</v>
      </c>
      <c r="B14" s="568">
        <v>1112</v>
      </c>
      <c r="C14" s="426">
        <f t="shared" si="20"/>
        <v>6446.5</v>
      </c>
      <c r="D14" s="426">
        <f t="shared" si="20"/>
        <v>6572</v>
      </c>
      <c r="E14" s="32">
        <f>O14+BC14</f>
        <v>662.7</v>
      </c>
      <c r="F14" s="32">
        <f>AB14+AK14+AS14+BD14</f>
        <v>662.7</v>
      </c>
      <c r="G14" s="32">
        <f>Q14+BE14</f>
        <v>0</v>
      </c>
      <c r="H14" s="32">
        <f t="shared" si="3"/>
        <v>-5909.3</v>
      </c>
      <c r="I14" s="32">
        <f t="shared" si="4"/>
        <v>10.08368837492392</v>
      </c>
      <c r="J14" s="813">
        <f>T14+BH14</f>
        <v>492.1</v>
      </c>
      <c r="K14" s="33">
        <f t="shared" si="5"/>
        <v>170.60000000000002</v>
      </c>
      <c r="L14" s="203">
        <f t="shared" si="6"/>
        <v>134.66775045722414</v>
      </c>
      <c r="M14" s="426">
        <f t="shared" si="21"/>
        <v>6446.5</v>
      </c>
      <c r="N14" s="426">
        <f t="shared" si="21"/>
        <v>6446.5</v>
      </c>
      <c r="O14" s="32">
        <f t="shared" si="17"/>
        <v>646.6</v>
      </c>
      <c r="P14" s="32">
        <f t="shared" si="7"/>
        <v>646.6</v>
      </c>
      <c r="Q14" s="32">
        <f t="shared" si="8"/>
        <v>0</v>
      </c>
      <c r="R14" s="32">
        <f t="shared" si="0"/>
        <v>-5799.9</v>
      </c>
      <c r="S14" s="32">
        <f t="shared" si="1"/>
        <v>10.030248972310558</v>
      </c>
      <c r="T14" s="813">
        <f t="shared" si="22"/>
        <v>484.1</v>
      </c>
      <c r="U14" s="81">
        <f t="shared" si="2"/>
        <v>162.5</v>
      </c>
      <c r="V14" s="694">
        <f>IF(T14&lt;&gt;0,IF(O14/T14*100&lt;0,"&lt;0",IF(O14/T14*100&gt;200,"&gt;200",O14/T14*100))," ")</f>
        <v>133.56744474282175</v>
      </c>
      <c r="W14" s="847">
        <v>6446.5</v>
      </c>
      <c r="X14" s="701">
        <v>6446.5</v>
      </c>
      <c r="Y14" s="28">
        <f>X14-Z14</f>
        <v>6446.5</v>
      </c>
      <c r="Z14" s="923"/>
      <c r="AA14" s="952">
        <v>646.6</v>
      </c>
      <c r="AB14" s="426">
        <f t="shared" si="9"/>
        <v>646.6</v>
      </c>
      <c r="AC14" s="32"/>
      <c r="AD14" s="32">
        <f t="shared" si="19"/>
        <v>-5799.9</v>
      </c>
      <c r="AE14" s="32">
        <f t="shared" si="10"/>
        <v>10.030248972310558</v>
      </c>
      <c r="AF14" s="890">
        <v>484.1</v>
      </c>
      <c r="AG14" s="34">
        <f>AA14-AF14</f>
        <v>162.5</v>
      </c>
      <c r="AH14" s="152">
        <f>IF(AF14&lt;&gt;0,IF(AA14/AF14*100&lt;0,"&lt;0",IF(AA14/AF14*100&gt;200,"&gt;200",AA14/AF14*100))," ")</f>
        <v>133.56744474282175</v>
      </c>
      <c r="AI14" s="147"/>
      <c r="AJ14" s="426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772"/>
      <c r="AO14" s="32">
        <f>AK14-AN14</f>
        <v>0</v>
      </c>
      <c r="AP14" s="142" t="str">
        <f t="shared" si="11"/>
        <v xml:space="preserve"> </v>
      </c>
      <c r="AQ14" s="149"/>
      <c r="AR14" s="426"/>
      <c r="AS14" s="32"/>
      <c r="AT14" s="32">
        <f>AS14-AR14</f>
        <v>0</v>
      </c>
      <c r="AU14" s="33" t="str">
        <f t="shared" si="12"/>
        <v xml:space="preserve"> </v>
      </c>
      <c r="AV14" s="335"/>
      <c r="AW14" s="32">
        <f>AS14-AV14</f>
        <v>0</v>
      </c>
      <c r="AX14" s="453" t="str">
        <f t="shared" si="13"/>
        <v xml:space="preserve"> </v>
      </c>
      <c r="AY14" s="519"/>
      <c r="AZ14" s="426">
        <v>125.5</v>
      </c>
      <c r="BA14" s="426">
        <f t="shared" si="18"/>
        <v>125.5</v>
      </c>
      <c r="BB14" s="426"/>
      <c r="BC14" s="32">
        <v>16.100000000000001</v>
      </c>
      <c r="BD14" s="32">
        <f t="shared" si="14"/>
        <v>16.100000000000001</v>
      </c>
      <c r="BE14" s="32"/>
      <c r="BF14" s="32">
        <f>BC14-AZ14</f>
        <v>-109.4</v>
      </c>
      <c r="BG14" s="32">
        <f>IF(AZ14&lt;&gt;0,IF(BC14/AZ14*100&lt;0,"&lt;0",IF(BC14/AZ14*100&gt;200,"&gt;200",BC14/AZ14*100))," ")</f>
        <v>12.828685258964146</v>
      </c>
      <c r="BH14" s="335">
        <v>8</v>
      </c>
      <c r="BI14" s="32">
        <f t="shared" si="23"/>
        <v>8.1000000000000014</v>
      </c>
      <c r="BJ14" s="148" t="str">
        <f t="shared" si="24"/>
        <v>&gt;200</v>
      </c>
      <c r="BK14" s="2"/>
      <c r="BL14" s="807">
        <f t="shared" si="15"/>
        <v>130.29999999999998</v>
      </c>
      <c r="BM14" s="807">
        <f t="shared" si="16"/>
        <v>128.6</v>
      </c>
      <c r="BN14" s="795">
        <v>128.6</v>
      </c>
      <c r="BO14" s="795"/>
      <c r="BP14" s="795"/>
      <c r="BQ14" s="749">
        <v>1.7</v>
      </c>
    </row>
    <row r="15" spans="1:81" ht="23.25" customHeight="1" x14ac:dyDescent="0.25">
      <c r="A15" s="563" t="s">
        <v>357</v>
      </c>
      <c r="B15" s="566" t="s">
        <v>252</v>
      </c>
      <c r="C15" s="357">
        <f t="shared" si="20"/>
        <v>740.30000000000007</v>
      </c>
      <c r="D15" s="357">
        <f t="shared" si="20"/>
        <v>749.10000000000014</v>
      </c>
      <c r="E15" s="28">
        <f>O15+BC15</f>
        <v>18.8</v>
      </c>
      <c r="F15" s="28">
        <f>AB15+AK15+AS15+BD15</f>
        <v>18.8</v>
      </c>
      <c r="G15" s="28">
        <f>Q15+BE15</f>
        <v>0</v>
      </c>
      <c r="H15" s="28">
        <f t="shared" si="3"/>
        <v>-730.30000000000018</v>
      </c>
      <c r="I15" s="28">
        <f t="shared" si="4"/>
        <v>2.5096782806033904</v>
      </c>
      <c r="J15" s="811">
        <f>T15+BH15</f>
        <v>24.9</v>
      </c>
      <c r="K15" s="29">
        <f t="shared" si="5"/>
        <v>-6.0999999999999979</v>
      </c>
      <c r="L15" s="164">
        <f t="shared" si="6"/>
        <v>75.502008032128515</v>
      </c>
      <c r="M15" s="357">
        <f t="shared" si="21"/>
        <v>47</v>
      </c>
      <c r="N15" s="357">
        <f t="shared" si="21"/>
        <v>47</v>
      </c>
      <c r="O15" s="28">
        <f t="shared" si="17"/>
        <v>4.9000000000000004</v>
      </c>
      <c r="P15" s="28">
        <f t="shared" si="7"/>
        <v>4.9000000000000004</v>
      </c>
      <c r="Q15" s="28">
        <f t="shared" si="8"/>
        <v>0</v>
      </c>
      <c r="R15" s="28">
        <f t="shared" si="0"/>
        <v>-42.1</v>
      </c>
      <c r="S15" s="28">
        <f t="shared" si="1"/>
        <v>10.425531914893618</v>
      </c>
      <c r="T15" s="811">
        <f t="shared" si="22"/>
        <v>5.6</v>
      </c>
      <c r="U15" s="79">
        <f t="shared" si="2"/>
        <v>-0.69999999999999929</v>
      </c>
      <c r="V15" s="694">
        <f t="shared" ref="V15:V20" si="25">IF(T15&lt;&gt;0,IF(O15/T15*100&lt;0,"&lt;0",IF(O15/T15*100&gt;200,"&gt;200",O15/T15*100))," ")</f>
        <v>87.500000000000014</v>
      </c>
      <c r="W15" s="845">
        <f>W17+W18+W19+W20</f>
        <v>47</v>
      </c>
      <c r="X15" s="379">
        <f>X17+X18+X19+X20</f>
        <v>47</v>
      </c>
      <c r="Y15" s="28">
        <f>X15-Z15</f>
        <v>47</v>
      </c>
      <c r="Z15" s="544">
        <f>Z17+Z18+Z19+Z20</f>
        <v>0</v>
      </c>
      <c r="AA15" s="951">
        <f>AA17+AA18+AA19+AA20</f>
        <v>4.9000000000000004</v>
      </c>
      <c r="AB15" s="357">
        <f t="shared" si="9"/>
        <v>4.9000000000000004</v>
      </c>
      <c r="AC15" s="28">
        <f>AC17+AC18+AC19</f>
        <v>0</v>
      </c>
      <c r="AD15" s="28">
        <f t="shared" si="19"/>
        <v>-42.1</v>
      </c>
      <c r="AE15" s="28">
        <f t="shared" si="10"/>
        <v>10.425531914893618</v>
      </c>
      <c r="AF15" s="889">
        <f>AF17+AF18+AF19+AF20</f>
        <v>5.6</v>
      </c>
      <c r="AG15" s="28">
        <f>AA15-AF15</f>
        <v>-0.69999999999999929</v>
      </c>
      <c r="AH15" s="152">
        <f t="shared" ref="AH15:AH20" si="26">IF(AF15&lt;&gt;0,IF(AA15/AF15*100&lt;0,"&lt;0",IF(AA15/AF15*100&gt;200,"&gt;200",AA15/AF15*100))," ")</f>
        <v>87.500000000000014</v>
      </c>
      <c r="AI15" s="145"/>
      <c r="AJ15" s="357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771">
        <f>AN17+AN18+AN19</f>
        <v>0</v>
      </c>
      <c r="AO15" s="28">
        <f>AK15-AN15</f>
        <v>0</v>
      </c>
      <c r="AP15" s="142" t="str">
        <f t="shared" si="11"/>
        <v xml:space="preserve"> </v>
      </c>
      <c r="AQ15" s="145"/>
      <c r="AR15" s="357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726"/>
      <c r="AW15" s="28">
        <f>AS15-AV15</f>
        <v>0</v>
      </c>
      <c r="AX15" s="451" t="str">
        <f t="shared" si="13"/>
        <v xml:space="preserve"> </v>
      </c>
      <c r="AY15" s="145">
        <f>AY17+AY18+AY19</f>
        <v>693.30000000000007</v>
      </c>
      <c r="AZ15" s="357">
        <f>AZ17+AZ18+AZ19</f>
        <v>702.10000000000014</v>
      </c>
      <c r="BA15" s="357">
        <f t="shared" si="18"/>
        <v>702.10000000000014</v>
      </c>
      <c r="BB15" s="357">
        <f>BB17+BB18+BB19</f>
        <v>0</v>
      </c>
      <c r="BC15" s="28">
        <f>BC17+BC18+BC19</f>
        <v>13.9</v>
      </c>
      <c r="BD15" s="28">
        <f t="shared" si="14"/>
        <v>13.9</v>
      </c>
      <c r="BE15" s="28">
        <f>BE17+BE18+BE19</f>
        <v>0</v>
      </c>
      <c r="BF15" s="28">
        <f>BC15-AZ15</f>
        <v>-688.20000000000016</v>
      </c>
      <c r="BG15" s="28">
        <f>IF(AZ15&lt;&gt;0,IF(BC15/AZ15*100&lt;0,"&lt;0",IF(BC15/AZ15*100&gt;200,"&gt;200",BC15/AZ15*100))," ")</f>
        <v>1.9797749608317901</v>
      </c>
      <c r="BH15" s="726">
        <f>BH17+BH18+BH19+BH20</f>
        <v>19.3</v>
      </c>
      <c r="BI15" s="28">
        <f t="shared" si="23"/>
        <v>-5.4</v>
      </c>
      <c r="BJ15" s="146">
        <f t="shared" si="24"/>
        <v>72.020725388601036</v>
      </c>
      <c r="BL15" s="807">
        <f t="shared" si="15"/>
        <v>3.8000000000000003</v>
      </c>
      <c r="BM15" s="807">
        <f t="shared" si="16"/>
        <v>0</v>
      </c>
      <c r="BN15" s="794">
        <v>0</v>
      </c>
      <c r="BO15" s="794"/>
      <c r="BP15" s="794"/>
      <c r="BQ15" s="748">
        <v>3.8000000000000003</v>
      </c>
    </row>
    <row r="16" spans="1:81" ht="18" customHeight="1" x14ac:dyDescent="0.25">
      <c r="A16" s="565" t="s">
        <v>4</v>
      </c>
      <c r="B16" s="566"/>
      <c r="C16" s="552"/>
      <c r="D16" s="357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811"/>
      <c r="K16" s="29"/>
      <c r="L16" s="164"/>
      <c r="M16" s="517"/>
      <c r="N16" s="357"/>
      <c r="O16" s="28"/>
      <c r="P16" s="28"/>
      <c r="Q16" s="28"/>
      <c r="R16" s="28"/>
      <c r="S16" s="28"/>
      <c r="T16" s="811">
        <f t="shared" si="22"/>
        <v>0</v>
      </c>
      <c r="U16" s="79">
        <f t="shared" si="2"/>
        <v>0</v>
      </c>
      <c r="V16" s="694" t="str">
        <f t="shared" si="25"/>
        <v xml:space="preserve"> </v>
      </c>
      <c r="W16" s="845"/>
      <c r="X16" s="379"/>
      <c r="Y16" s="28"/>
      <c r="Z16" s="544"/>
      <c r="AA16" s="951"/>
      <c r="AB16" s="357"/>
      <c r="AC16" s="28"/>
      <c r="AD16" s="28">
        <f t="shared" si="19"/>
        <v>0</v>
      </c>
      <c r="AE16" s="28" t="str">
        <f t="shared" si="10"/>
        <v xml:space="preserve"> </v>
      </c>
      <c r="AF16" s="889"/>
      <c r="AG16" s="28"/>
      <c r="AH16" s="152" t="str">
        <f t="shared" si="26"/>
        <v xml:space="preserve"> </v>
      </c>
      <c r="AI16" s="145"/>
      <c r="AJ16" s="357"/>
      <c r="AK16" s="28"/>
      <c r="AL16" s="28"/>
      <c r="AM16" s="28"/>
      <c r="AN16" s="771"/>
      <c r="AO16" s="28"/>
      <c r="AP16" s="142" t="str">
        <f t="shared" si="11"/>
        <v xml:space="preserve"> </v>
      </c>
      <c r="AQ16" s="145"/>
      <c r="AR16" s="357"/>
      <c r="AS16" s="28"/>
      <c r="AT16" s="28"/>
      <c r="AU16" s="191" t="str">
        <f t="shared" si="12"/>
        <v xml:space="preserve"> </v>
      </c>
      <c r="AV16" s="726"/>
      <c r="AW16" s="28"/>
      <c r="AX16" s="452" t="str">
        <f t="shared" si="13"/>
        <v xml:space="preserve"> </v>
      </c>
      <c r="AY16" s="533"/>
      <c r="AZ16" s="357"/>
      <c r="BA16" s="357">
        <f t="shared" si="18"/>
        <v>0</v>
      </c>
      <c r="BB16" s="357"/>
      <c r="BC16" s="28"/>
      <c r="BD16" s="28"/>
      <c r="BE16" s="28"/>
      <c r="BF16" s="28"/>
      <c r="BG16" s="28"/>
      <c r="BH16" s="726"/>
      <c r="BI16" s="28">
        <f t="shared" si="23"/>
        <v>0</v>
      </c>
      <c r="BJ16" s="146" t="str">
        <f t="shared" si="24"/>
        <v xml:space="preserve"> </v>
      </c>
      <c r="BL16" s="807">
        <f t="shared" si="15"/>
        <v>0</v>
      </c>
      <c r="BM16" s="807">
        <f t="shared" si="16"/>
        <v>0</v>
      </c>
      <c r="BN16" s="794"/>
      <c r="BO16" s="794"/>
      <c r="BP16" s="794"/>
      <c r="BQ16" s="794"/>
    </row>
    <row r="17" spans="1:81" ht="23.25" customHeight="1" x14ac:dyDescent="0.25">
      <c r="A17" s="570" t="s">
        <v>228</v>
      </c>
      <c r="B17" s="571">
        <v>1131</v>
      </c>
      <c r="C17" s="357">
        <f t="shared" ref="C17:D21" si="27">M17+AY17</f>
        <v>193.6</v>
      </c>
      <c r="D17" s="357">
        <f t="shared" si="27"/>
        <v>196.3</v>
      </c>
      <c r="E17" s="28">
        <f>O17+BC17</f>
        <v>5.9</v>
      </c>
      <c r="F17" s="28">
        <f>AB17+AK17+AS17+BD17</f>
        <v>5.9</v>
      </c>
      <c r="G17" s="28">
        <f>Q17+BE17</f>
        <v>0</v>
      </c>
      <c r="H17" s="28">
        <f t="shared" si="3"/>
        <v>-190.4</v>
      </c>
      <c r="I17" s="28">
        <f t="shared" si="4"/>
        <v>3.0056036678553237</v>
      </c>
      <c r="J17" s="811">
        <f>T17+BH17</f>
        <v>7.2</v>
      </c>
      <c r="K17" s="29">
        <f t="shared" si="5"/>
        <v>-1.2999999999999998</v>
      </c>
      <c r="L17" s="164">
        <f t="shared" si="6"/>
        <v>81.944444444444443</v>
      </c>
      <c r="M17" s="357">
        <f t="shared" ref="M17:N21" si="28">W17+AI17+AQ17</f>
        <v>0</v>
      </c>
      <c r="N17" s="357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811">
        <f t="shared" si="22"/>
        <v>0</v>
      </c>
      <c r="U17" s="79">
        <f t="shared" si="2"/>
        <v>0</v>
      </c>
      <c r="V17" s="694" t="str">
        <f t="shared" si="25"/>
        <v xml:space="preserve"> </v>
      </c>
      <c r="W17" s="845"/>
      <c r="X17" s="379"/>
      <c r="Y17" s="28">
        <f t="shared" ref="Y17:Y23" si="29">X17-Z17</f>
        <v>0</v>
      </c>
      <c r="Z17" s="544"/>
      <c r="AA17" s="951"/>
      <c r="AB17" s="357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89"/>
      <c r="AG17" s="28">
        <f>AA17-AF17</f>
        <v>0</v>
      </c>
      <c r="AH17" s="152" t="str">
        <f t="shared" si="26"/>
        <v xml:space="preserve"> </v>
      </c>
      <c r="AI17" s="145"/>
      <c r="AJ17" s="357"/>
      <c r="AK17" s="28"/>
      <c r="AL17" s="28"/>
      <c r="AM17" s="28"/>
      <c r="AN17" s="771"/>
      <c r="AO17" s="28"/>
      <c r="AP17" s="142" t="str">
        <f t="shared" si="11"/>
        <v xml:space="preserve"> </v>
      </c>
      <c r="AQ17" s="145"/>
      <c r="AR17" s="357"/>
      <c r="AS17" s="28"/>
      <c r="AT17" s="28"/>
      <c r="AU17" s="192" t="str">
        <f t="shared" si="12"/>
        <v xml:space="preserve"> </v>
      </c>
      <c r="AV17" s="726"/>
      <c r="AW17" s="28"/>
      <c r="AX17" s="454" t="str">
        <f t="shared" si="13"/>
        <v xml:space="preserve"> </v>
      </c>
      <c r="AY17" s="147">
        <v>193.6</v>
      </c>
      <c r="AZ17" s="364">
        <v>196.3</v>
      </c>
      <c r="BA17" s="364">
        <f t="shared" si="18"/>
        <v>196.3</v>
      </c>
      <c r="BB17" s="364"/>
      <c r="BC17" s="34">
        <v>5.9</v>
      </c>
      <c r="BD17" s="34">
        <f t="shared" si="14"/>
        <v>5.9</v>
      </c>
      <c r="BE17" s="34"/>
      <c r="BF17" s="34">
        <f>BC17-AZ17</f>
        <v>-190.4</v>
      </c>
      <c r="BG17" s="34">
        <f>IF(AZ17&lt;&gt;0,IF(BC17/AZ17*100&lt;0,"&lt;0",IF(BC17/AZ17*100&gt;200,"&gt;200",BC17/AZ17*100))," ")</f>
        <v>3.0056036678553237</v>
      </c>
      <c r="BH17" s="335">
        <v>7.2</v>
      </c>
      <c r="BI17" s="28">
        <f t="shared" si="23"/>
        <v>-1.2999999999999998</v>
      </c>
      <c r="BJ17" s="146">
        <f t="shared" si="24"/>
        <v>81.944444444444443</v>
      </c>
      <c r="BL17" s="807">
        <f t="shared" si="15"/>
        <v>2.2000000000000002</v>
      </c>
      <c r="BM17" s="807">
        <f t="shared" si="16"/>
        <v>0</v>
      </c>
      <c r="BN17" s="794"/>
      <c r="BO17" s="794"/>
      <c r="BP17" s="794"/>
      <c r="BQ17" s="794">
        <v>2.2000000000000002</v>
      </c>
    </row>
    <row r="18" spans="1:81" ht="23.25" customHeight="1" x14ac:dyDescent="0.25">
      <c r="A18" s="570" t="s">
        <v>229</v>
      </c>
      <c r="B18" s="571">
        <v>1132</v>
      </c>
      <c r="C18" s="357">
        <f t="shared" si="27"/>
        <v>499</v>
      </c>
      <c r="D18" s="357">
        <f t="shared" si="27"/>
        <v>505.1</v>
      </c>
      <c r="E18" s="28">
        <f>O18+BC18</f>
        <v>6.5</v>
      </c>
      <c r="F18" s="28">
        <f>AB18+AK18+AS18+BD18</f>
        <v>6.5</v>
      </c>
      <c r="G18" s="28">
        <f>Q18+BE18</f>
        <v>0</v>
      </c>
      <c r="H18" s="28">
        <f t="shared" si="3"/>
        <v>-498.6</v>
      </c>
      <c r="I18" s="28">
        <f t="shared" si="4"/>
        <v>1.2868738863591367</v>
      </c>
      <c r="J18" s="811">
        <f>T18+BH18</f>
        <v>11.8</v>
      </c>
      <c r="K18" s="29">
        <f t="shared" si="5"/>
        <v>-5.3000000000000007</v>
      </c>
      <c r="L18" s="164">
        <f t="shared" si="6"/>
        <v>55.084745762711862</v>
      </c>
      <c r="M18" s="357">
        <f t="shared" si="28"/>
        <v>0</v>
      </c>
      <c r="N18" s="357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811">
        <f t="shared" si="22"/>
        <v>0</v>
      </c>
      <c r="U18" s="79">
        <f t="shared" si="2"/>
        <v>0</v>
      </c>
      <c r="V18" s="694" t="str">
        <f t="shared" si="25"/>
        <v xml:space="preserve"> </v>
      </c>
      <c r="W18" s="845"/>
      <c r="X18" s="379"/>
      <c r="Y18" s="28">
        <f t="shared" si="29"/>
        <v>0</v>
      </c>
      <c r="Z18" s="544"/>
      <c r="AA18" s="951"/>
      <c r="AB18" s="357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89"/>
      <c r="AG18" s="28">
        <f>AA18-AF18</f>
        <v>0</v>
      </c>
      <c r="AH18" s="152" t="str">
        <f t="shared" si="26"/>
        <v xml:space="preserve"> </v>
      </c>
      <c r="AI18" s="145"/>
      <c r="AJ18" s="357"/>
      <c r="AK18" s="28"/>
      <c r="AL18" s="28"/>
      <c r="AM18" s="28"/>
      <c r="AN18" s="771"/>
      <c r="AO18" s="28"/>
      <c r="AP18" s="142" t="str">
        <f t="shared" si="11"/>
        <v xml:space="preserve"> </v>
      </c>
      <c r="AQ18" s="145"/>
      <c r="AR18" s="357"/>
      <c r="AS18" s="28"/>
      <c r="AT18" s="28"/>
      <c r="AU18" s="192" t="str">
        <f t="shared" si="12"/>
        <v xml:space="preserve"> </v>
      </c>
      <c r="AV18" s="726"/>
      <c r="AW18" s="28"/>
      <c r="AX18" s="454" t="str">
        <f t="shared" si="13"/>
        <v xml:space="preserve"> </v>
      </c>
      <c r="AY18" s="638">
        <v>499</v>
      </c>
      <c r="AZ18" s="364">
        <v>505.1</v>
      </c>
      <c r="BA18" s="364">
        <f t="shared" si="18"/>
        <v>505.1</v>
      </c>
      <c r="BB18" s="364"/>
      <c r="BC18" s="34">
        <v>6.5</v>
      </c>
      <c r="BD18" s="34">
        <f t="shared" si="14"/>
        <v>6.5</v>
      </c>
      <c r="BE18" s="34"/>
      <c r="BF18" s="34">
        <f>BC18-AZ18</f>
        <v>-498.6</v>
      </c>
      <c r="BG18" s="34">
        <f>IF(AZ18&lt;&gt;0,IF(BC18/AZ18*100&lt;0,"&lt;0",IF(BC18/AZ18*100&gt;200,"&gt;200",BC18/AZ18*100))," ")</f>
        <v>1.2868738863591367</v>
      </c>
      <c r="BH18" s="335">
        <v>11.8</v>
      </c>
      <c r="BI18" s="28">
        <f t="shared" si="23"/>
        <v>-5.3000000000000007</v>
      </c>
      <c r="BJ18" s="146">
        <f t="shared" si="24"/>
        <v>55.084745762711862</v>
      </c>
      <c r="BL18" s="807">
        <f t="shared" si="15"/>
        <v>1.6</v>
      </c>
      <c r="BM18" s="807">
        <f t="shared" si="16"/>
        <v>0</v>
      </c>
      <c r="BN18" s="794"/>
      <c r="BO18" s="794"/>
      <c r="BP18" s="794"/>
      <c r="BQ18" s="748">
        <v>1.6</v>
      </c>
    </row>
    <row r="19" spans="1:81" ht="23.25" customHeight="1" x14ac:dyDescent="0.25">
      <c r="A19" s="572" t="s">
        <v>244</v>
      </c>
      <c r="B19" s="571">
        <v>1133</v>
      </c>
      <c r="C19" s="357">
        <f t="shared" si="27"/>
        <v>5.7</v>
      </c>
      <c r="D19" s="357">
        <f t="shared" si="27"/>
        <v>5.7</v>
      </c>
      <c r="E19" s="28">
        <f>O19+BC19</f>
        <v>1.5</v>
      </c>
      <c r="F19" s="28">
        <f>AB19+AK19+AS19+BD19</f>
        <v>1.5</v>
      </c>
      <c r="G19" s="28">
        <f>Q19+BE19</f>
        <v>0</v>
      </c>
      <c r="H19" s="28">
        <f t="shared" si="3"/>
        <v>-4.2</v>
      </c>
      <c r="I19" s="28">
        <f t="shared" si="4"/>
        <v>26.315789473684209</v>
      </c>
      <c r="J19" s="811">
        <f>T19+BH19</f>
        <v>0.4</v>
      </c>
      <c r="K19" s="29">
        <f t="shared" si="5"/>
        <v>1.1000000000000001</v>
      </c>
      <c r="L19" s="164" t="str">
        <f t="shared" si="6"/>
        <v>&gt;200</v>
      </c>
      <c r="M19" s="357">
        <f t="shared" si="28"/>
        <v>5</v>
      </c>
      <c r="N19" s="357">
        <f t="shared" si="28"/>
        <v>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-5</v>
      </c>
      <c r="S19" s="28">
        <f t="shared" si="1"/>
        <v>0</v>
      </c>
      <c r="T19" s="811">
        <f t="shared" si="22"/>
        <v>0.1</v>
      </c>
      <c r="U19" s="79">
        <f t="shared" si="2"/>
        <v>-0.1</v>
      </c>
      <c r="V19" s="694">
        <f t="shared" si="25"/>
        <v>0</v>
      </c>
      <c r="W19" s="845">
        <v>5</v>
      </c>
      <c r="X19" s="379">
        <v>5</v>
      </c>
      <c r="Y19" s="28">
        <f t="shared" si="29"/>
        <v>5</v>
      </c>
      <c r="Z19" s="544"/>
      <c r="AA19" s="951"/>
      <c r="AB19" s="357">
        <f t="shared" si="9"/>
        <v>0</v>
      </c>
      <c r="AC19" s="28"/>
      <c r="AD19" s="28">
        <f t="shared" si="19"/>
        <v>-5</v>
      </c>
      <c r="AE19" s="28">
        <f t="shared" si="10"/>
        <v>0</v>
      </c>
      <c r="AF19" s="889">
        <v>0.1</v>
      </c>
      <c r="AG19" s="28">
        <f>AA19-AF19</f>
        <v>-0.1</v>
      </c>
      <c r="AH19" s="152">
        <f t="shared" si="26"/>
        <v>0</v>
      </c>
      <c r="AI19" s="145"/>
      <c r="AJ19" s="357"/>
      <c r="AK19" s="28"/>
      <c r="AL19" s="28"/>
      <c r="AM19" s="28"/>
      <c r="AN19" s="771"/>
      <c r="AO19" s="28"/>
      <c r="AP19" s="142" t="str">
        <f t="shared" si="11"/>
        <v xml:space="preserve"> </v>
      </c>
      <c r="AQ19" s="145"/>
      <c r="AR19" s="357"/>
      <c r="AS19" s="28"/>
      <c r="AT19" s="28"/>
      <c r="AU19" s="192"/>
      <c r="AV19" s="726"/>
      <c r="AW19" s="28"/>
      <c r="AX19" s="454"/>
      <c r="AY19" s="638">
        <v>0.7</v>
      </c>
      <c r="AZ19" s="364">
        <v>0.7</v>
      </c>
      <c r="BA19" s="364">
        <f t="shared" si="18"/>
        <v>0.7</v>
      </c>
      <c r="BB19" s="364"/>
      <c r="BC19" s="34">
        <v>1.5</v>
      </c>
      <c r="BD19" s="34">
        <f t="shared" si="14"/>
        <v>1.5</v>
      </c>
      <c r="BE19" s="34"/>
      <c r="BF19" s="34">
        <f>BC19-AZ19</f>
        <v>0.8</v>
      </c>
      <c r="BG19" s="34" t="str">
        <f>IF(AZ19&lt;&gt;0,IF(BC19/AZ19*100&lt;0,"&lt;0",IF(BC19/AZ19*100&gt;200,"&gt;200",BC19/AZ19*100))," ")</f>
        <v>&gt;200</v>
      </c>
      <c r="BH19" s="726">
        <v>0.3</v>
      </c>
      <c r="BI19" s="28">
        <f t="shared" si="23"/>
        <v>1.2</v>
      </c>
      <c r="BJ19" s="146" t="str">
        <f t="shared" si="24"/>
        <v>&gt;200</v>
      </c>
      <c r="BL19" s="807">
        <f t="shared" si="15"/>
        <v>0</v>
      </c>
      <c r="BM19" s="807">
        <f t="shared" si="16"/>
        <v>0</v>
      </c>
      <c r="BN19" s="794"/>
      <c r="BO19" s="794"/>
      <c r="BP19" s="794"/>
      <c r="BQ19" s="794"/>
    </row>
    <row r="20" spans="1:81" s="375" customFormat="1" ht="23.25" customHeight="1" x14ac:dyDescent="0.25">
      <c r="A20" s="573" t="s">
        <v>310</v>
      </c>
      <c r="B20" s="574">
        <v>1136</v>
      </c>
      <c r="C20" s="427">
        <f t="shared" si="27"/>
        <v>42</v>
      </c>
      <c r="D20" s="427">
        <f t="shared" si="27"/>
        <v>42</v>
      </c>
      <c r="E20" s="372">
        <f>O20+BC20</f>
        <v>4.9000000000000004</v>
      </c>
      <c r="F20" s="372"/>
      <c r="G20" s="372"/>
      <c r="H20" s="372">
        <f t="shared" si="3"/>
        <v>-37.1</v>
      </c>
      <c r="I20" s="372">
        <f t="shared" si="4"/>
        <v>11.666666666666666</v>
      </c>
      <c r="J20" s="811">
        <f>T20+BH20</f>
        <v>5.5</v>
      </c>
      <c r="K20" s="29">
        <f t="shared" si="5"/>
        <v>-0.59999999999999964</v>
      </c>
      <c r="L20" s="164">
        <f t="shared" si="6"/>
        <v>89.090909090909093</v>
      </c>
      <c r="M20" s="427">
        <f t="shared" si="28"/>
        <v>42</v>
      </c>
      <c r="N20" s="427">
        <f t="shared" si="28"/>
        <v>42</v>
      </c>
      <c r="O20" s="372">
        <f t="shared" si="17"/>
        <v>4.9000000000000004</v>
      </c>
      <c r="P20" s="372">
        <f t="shared" si="7"/>
        <v>4.9000000000000004</v>
      </c>
      <c r="Q20" s="372">
        <f t="shared" si="8"/>
        <v>0</v>
      </c>
      <c r="R20" s="372">
        <f t="shared" si="0"/>
        <v>-37.1</v>
      </c>
      <c r="S20" s="372">
        <f t="shared" si="1"/>
        <v>11.666666666666666</v>
      </c>
      <c r="T20" s="811">
        <f t="shared" si="22"/>
        <v>5.5</v>
      </c>
      <c r="U20" s="79">
        <f t="shared" si="2"/>
        <v>-0.59999999999999964</v>
      </c>
      <c r="V20" s="694">
        <f t="shared" si="25"/>
        <v>89.090909090909093</v>
      </c>
      <c r="W20" s="848">
        <v>42</v>
      </c>
      <c r="X20" s="497">
        <v>42</v>
      </c>
      <c r="Y20" s="28">
        <f t="shared" si="29"/>
        <v>42</v>
      </c>
      <c r="Z20" s="924"/>
      <c r="AA20" s="953">
        <v>4.9000000000000004</v>
      </c>
      <c r="AB20" s="427">
        <f t="shared" si="9"/>
        <v>4.9000000000000004</v>
      </c>
      <c r="AC20" s="372"/>
      <c r="AD20" s="372">
        <f t="shared" si="19"/>
        <v>-37.1</v>
      </c>
      <c r="AE20" s="372">
        <f t="shared" si="10"/>
        <v>11.666666666666666</v>
      </c>
      <c r="AF20" s="891">
        <v>5.5</v>
      </c>
      <c r="AG20" s="28">
        <f>AA20-AF20</f>
        <v>-0.59999999999999964</v>
      </c>
      <c r="AH20" s="152">
        <f t="shared" si="26"/>
        <v>89.090909090909093</v>
      </c>
      <c r="AI20" s="371"/>
      <c r="AJ20" s="427"/>
      <c r="AK20" s="372"/>
      <c r="AL20" s="372"/>
      <c r="AM20" s="372"/>
      <c r="AN20" s="773"/>
      <c r="AO20" s="372"/>
      <c r="AP20" s="142" t="str">
        <f t="shared" si="11"/>
        <v xml:space="preserve"> </v>
      </c>
      <c r="AQ20" s="371"/>
      <c r="AR20" s="427"/>
      <c r="AS20" s="372"/>
      <c r="AT20" s="372"/>
      <c r="AU20" s="373"/>
      <c r="AV20" s="727"/>
      <c r="AW20" s="372"/>
      <c r="AX20" s="455"/>
      <c r="AY20" s="637"/>
      <c r="AZ20" s="487"/>
      <c r="BA20" s="487">
        <f t="shared" si="18"/>
        <v>0</v>
      </c>
      <c r="BB20" s="487"/>
      <c r="BC20" s="374"/>
      <c r="BD20" s="374"/>
      <c r="BE20" s="374"/>
      <c r="BF20" s="374"/>
      <c r="BG20" s="374"/>
      <c r="BH20" s="727"/>
      <c r="BI20" s="372"/>
      <c r="BJ20" s="146" t="str">
        <f t="shared" si="24"/>
        <v xml:space="preserve"> </v>
      </c>
      <c r="BK20" s="2"/>
      <c r="BL20" s="807">
        <f t="shared" si="15"/>
        <v>0</v>
      </c>
      <c r="BM20" s="807">
        <f t="shared" si="16"/>
        <v>0</v>
      </c>
      <c r="BN20" s="794"/>
      <c r="BO20" s="794"/>
      <c r="BP20" s="794"/>
      <c r="BQ20" s="794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75" t="s">
        <v>34</v>
      </c>
      <c r="B21" s="566" t="s">
        <v>266</v>
      </c>
      <c r="C21" s="357">
        <f t="shared" si="27"/>
        <v>36398.599999999991</v>
      </c>
      <c r="D21" s="357">
        <f t="shared" si="27"/>
        <v>36509.899999999994</v>
      </c>
      <c r="E21" s="28">
        <f>O21+BC21</f>
        <v>5894.5999999999985</v>
      </c>
      <c r="F21" s="28">
        <f>AB21+AK21+AS21+BD21</f>
        <v>5894.5999999999985</v>
      </c>
      <c r="G21" s="28">
        <f>Q21+BE21</f>
        <v>0</v>
      </c>
      <c r="H21" s="28">
        <f t="shared" si="3"/>
        <v>-30615.299999999996</v>
      </c>
      <c r="I21" s="28">
        <f t="shared" si="4"/>
        <v>16.145209929361624</v>
      </c>
      <c r="J21" s="811">
        <f>T21+BH21</f>
        <v>4778.8</v>
      </c>
      <c r="K21" s="29">
        <f t="shared" si="5"/>
        <v>1115.7999999999984</v>
      </c>
      <c r="L21" s="164">
        <f t="shared" si="6"/>
        <v>123.34895789738005</v>
      </c>
      <c r="M21" s="357">
        <f t="shared" si="28"/>
        <v>35737.999999999993</v>
      </c>
      <c r="N21" s="357">
        <f t="shared" si="28"/>
        <v>35737.999999999993</v>
      </c>
      <c r="O21" s="28">
        <f t="shared" si="17"/>
        <v>5739.3999999999987</v>
      </c>
      <c r="P21" s="28">
        <f t="shared" si="7"/>
        <v>5739.3999999999987</v>
      </c>
      <c r="Q21" s="28">
        <f t="shared" si="8"/>
        <v>0</v>
      </c>
      <c r="R21" s="28">
        <f t="shared" si="0"/>
        <v>-29998.599999999995</v>
      </c>
      <c r="S21" s="28">
        <f t="shared" si="1"/>
        <v>16.059656388158263</v>
      </c>
      <c r="T21" s="811">
        <f t="shared" si="22"/>
        <v>4643.5</v>
      </c>
      <c r="U21" s="79">
        <f>O21-T21</f>
        <v>1095.8999999999987</v>
      </c>
      <c r="V21" s="673">
        <f>IF(T21&lt;&gt;0,IF(O21/T21*100&lt;0,"&lt;0",IF(O21/T21*100&gt;200,"&gt;200",O21/T21*100))," ")</f>
        <v>123.60073220630987</v>
      </c>
      <c r="W21" s="845">
        <f>W23+W28+W40+W41+W42</f>
        <v>35737.999999999993</v>
      </c>
      <c r="X21" s="379">
        <f>X23+X28+X40+X41+X42</f>
        <v>35737.999999999993</v>
      </c>
      <c r="Y21" s="28">
        <f t="shared" si="29"/>
        <v>35737.999999999993</v>
      </c>
      <c r="Z21" s="544">
        <f>Z23+Z28+Z40+Z41+Z42</f>
        <v>0</v>
      </c>
      <c r="AA21" s="951">
        <f>AA23+AA28+AA40+AA41+AA42</f>
        <v>5739.3999999999987</v>
      </c>
      <c r="AB21" s="357">
        <f t="shared" si="9"/>
        <v>5739.3999999999987</v>
      </c>
      <c r="AC21" s="28">
        <f>AC23+AC28+AC40+AC41+AC42</f>
        <v>0</v>
      </c>
      <c r="AD21" s="28">
        <f t="shared" si="19"/>
        <v>-29998.599999999995</v>
      </c>
      <c r="AE21" s="28">
        <f t="shared" si="10"/>
        <v>16.059656388158263</v>
      </c>
      <c r="AF21" s="889">
        <f>AF23+AF28+AF40+AF41+AF42</f>
        <v>4643.5</v>
      </c>
      <c r="AG21" s="28">
        <f>AA21-AF21</f>
        <v>1095.8999999999987</v>
      </c>
      <c r="AH21" s="146">
        <f>IF(AF21&lt;&gt;0,IF(AA21/AF21*100&lt;0,"&lt;0",IF(AA21/AF21*100&gt;200,"&gt;200",AA21/AF21*100))," ")</f>
        <v>123.60073220630987</v>
      </c>
      <c r="AI21" s="145"/>
      <c r="AJ21" s="357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771">
        <f>AN23+AN28+AN40+AN41+AN42</f>
        <v>0</v>
      </c>
      <c r="AO21" s="28">
        <f>AK21-AN21</f>
        <v>0</v>
      </c>
      <c r="AP21" s="142" t="str">
        <f t="shared" si="11"/>
        <v xml:space="preserve"> </v>
      </c>
      <c r="AQ21" s="145"/>
      <c r="AR21" s="357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726"/>
      <c r="AW21" s="28">
        <f>AS21-AV21</f>
        <v>0</v>
      </c>
      <c r="AX21" s="456" t="str">
        <f t="shared" si="13"/>
        <v xml:space="preserve"> </v>
      </c>
      <c r="AY21" s="145">
        <f>AY23+AY28+AY40+AY41+AY42</f>
        <v>660.6</v>
      </c>
      <c r="AZ21" s="357">
        <f>AZ23+AZ28+AZ40+AZ41+AZ42</f>
        <v>771.9</v>
      </c>
      <c r="BA21" s="357">
        <f t="shared" si="18"/>
        <v>771.9</v>
      </c>
      <c r="BB21" s="357">
        <f>BB23+BB28+BB40+BB41+BB42</f>
        <v>0</v>
      </c>
      <c r="BC21" s="28">
        <f>BC23+BC28+BC40+BC41+BC42</f>
        <v>155.19999999999999</v>
      </c>
      <c r="BD21" s="28">
        <f t="shared" si="14"/>
        <v>155.19999999999999</v>
      </c>
      <c r="BE21" s="28">
        <f>BE23+BE28+BE40+BE41+BE42</f>
        <v>0</v>
      </c>
      <c r="BF21" s="28">
        <f>BC21-AZ21</f>
        <v>-616.70000000000005</v>
      </c>
      <c r="BG21" s="28">
        <f>IF(AZ21&lt;&gt;0,IF(BC21/AZ21*100&lt;0,"&lt;0",IF(BC21/AZ21*100&gt;200,"&gt;200",BC21/AZ21*100))," ")</f>
        <v>20.106231377121389</v>
      </c>
      <c r="BH21" s="726">
        <f>BH23+BH28+BH40+BH41+BH42</f>
        <v>135.30000000000001</v>
      </c>
      <c r="BI21" s="28">
        <f>BC21-BH21</f>
        <v>19.899999999999977</v>
      </c>
      <c r="BJ21" s="146">
        <f t="shared" si="24"/>
        <v>114.7080561714708</v>
      </c>
      <c r="BL21" s="807">
        <f t="shared" si="15"/>
        <v>1293.5</v>
      </c>
      <c r="BM21" s="807">
        <f t="shared" si="16"/>
        <v>1216</v>
      </c>
      <c r="BN21" s="794">
        <v>1216</v>
      </c>
      <c r="BO21" s="794"/>
      <c r="BP21" s="794"/>
      <c r="BQ21" s="748">
        <v>77.5</v>
      </c>
    </row>
    <row r="22" spans="1:81" ht="16.5" customHeight="1" x14ac:dyDescent="0.25">
      <c r="A22" s="565" t="s">
        <v>4</v>
      </c>
      <c r="B22" s="566"/>
      <c r="C22" s="552"/>
      <c r="D22" s="357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812"/>
      <c r="K22" s="30"/>
      <c r="L22" s="202"/>
      <c r="M22" s="518"/>
      <c r="N22" s="357"/>
      <c r="O22" s="28"/>
      <c r="P22" s="28"/>
      <c r="Q22" s="28"/>
      <c r="R22" s="28"/>
      <c r="S22" s="28"/>
      <c r="T22" s="812"/>
      <c r="U22" s="80"/>
      <c r="V22" s="693"/>
      <c r="W22" s="845"/>
      <c r="X22" s="379"/>
      <c r="Y22" s="28"/>
      <c r="Z22" s="544"/>
      <c r="AA22" s="951"/>
      <c r="AB22" s="357"/>
      <c r="AC22" s="28"/>
      <c r="AD22" s="28">
        <f t="shared" si="19"/>
        <v>0</v>
      </c>
      <c r="AE22" s="28" t="str">
        <f t="shared" si="10"/>
        <v xml:space="preserve"> </v>
      </c>
      <c r="AF22" s="889"/>
      <c r="AG22" s="28"/>
      <c r="AH22" s="146"/>
      <c r="AI22" s="145"/>
      <c r="AJ22" s="357"/>
      <c r="AK22" s="28"/>
      <c r="AL22" s="28"/>
      <c r="AM22" s="28"/>
      <c r="AN22" s="771"/>
      <c r="AO22" s="28"/>
      <c r="AP22" s="142" t="str">
        <f t="shared" si="11"/>
        <v xml:space="preserve"> </v>
      </c>
      <c r="AQ22" s="145"/>
      <c r="AR22" s="357"/>
      <c r="AS22" s="28"/>
      <c r="AT22" s="28"/>
      <c r="AU22" s="191" t="str">
        <f t="shared" si="12"/>
        <v xml:space="preserve"> </v>
      </c>
      <c r="AV22" s="726"/>
      <c r="AW22" s="28"/>
      <c r="AX22" s="452" t="str">
        <f t="shared" si="13"/>
        <v xml:space="preserve"> </v>
      </c>
      <c r="AY22" s="533"/>
      <c r="AZ22" s="357"/>
      <c r="BA22" s="357">
        <f t="shared" si="18"/>
        <v>0</v>
      </c>
      <c r="BB22" s="357"/>
      <c r="BC22" s="28"/>
      <c r="BD22" s="28"/>
      <c r="BE22" s="28"/>
      <c r="BF22" s="28"/>
      <c r="BG22" s="28"/>
      <c r="BH22" s="726"/>
      <c r="BI22" s="28"/>
      <c r="BJ22" s="146"/>
      <c r="BL22" s="807">
        <f t="shared" si="15"/>
        <v>0</v>
      </c>
      <c r="BM22" s="807">
        <f t="shared" si="16"/>
        <v>0</v>
      </c>
      <c r="BN22" s="794"/>
      <c r="BO22" s="794">
        <v>0</v>
      </c>
      <c r="BP22" s="794">
        <v>0</v>
      </c>
      <c r="BQ22" s="794"/>
    </row>
    <row r="23" spans="1:81" s="6" customFormat="1" ht="34.5" customHeight="1" x14ac:dyDescent="0.25">
      <c r="A23" s="576" t="s">
        <v>14</v>
      </c>
      <c r="B23" s="577" t="s">
        <v>37</v>
      </c>
      <c r="C23" s="428">
        <f>M23+AY23</f>
        <v>26157</v>
      </c>
      <c r="D23" s="428">
        <f>N23+AZ23</f>
        <v>26255.3</v>
      </c>
      <c r="E23" s="36">
        <f>O23+BC23</f>
        <v>4394.2</v>
      </c>
      <c r="F23" s="36">
        <f>AB23+AK23+AS23+BD23</f>
        <v>4394.2</v>
      </c>
      <c r="G23" s="36">
        <f>Q23+BE23</f>
        <v>0</v>
      </c>
      <c r="H23" s="36">
        <f t="shared" si="3"/>
        <v>-21861.1</v>
      </c>
      <c r="I23" s="36">
        <f t="shared" si="4"/>
        <v>16.736430358822791</v>
      </c>
      <c r="J23" s="814">
        <f>T23+BH23</f>
        <v>3457.7000000000003</v>
      </c>
      <c r="K23" s="37">
        <f t="shared" si="5"/>
        <v>936.49999999999955</v>
      </c>
      <c r="L23" s="204">
        <f t="shared" si="6"/>
        <v>127.08447812129448</v>
      </c>
      <c r="M23" s="428">
        <f>W23+AI23+AQ23</f>
        <v>26157</v>
      </c>
      <c r="N23" s="428">
        <f>X23+AJ23+AR23</f>
        <v>26157</v>
      </c>
      <c r="O23" s="36">
        <f t="shared" si="17"/>
        <v>4370.5999999999995</v>
      </c>
      <c r="P23" s="36">
        <f t="shared" si="7"/>
        <v>4370.5999999999995</v>
      </c>
      <c r="Q23" s="36">
        <f t="shared" si="8"/>
        <v>0</v>
      </c>
      <c r="R23" s="36">
        <f t="shared" si="0"/>
        <v>-21786.400000000001</v>
      </c>
      <c r="S23" s="36">
        <f t="shared" si="1"/>
        <v>16.709102725847764</v>
      </c>
      <c r="T23" s="814">
        <f>AF23+AN23+AV23</f>
        <v>3440.1000000000004</v>
      </c>
      <c r="U23" s="82">
        <f t="shared" ref="U23:U73" si="30">O23-T23</f>
        <v>930.49999999999909</v>
      </c>
      <c r="V23" s="695">
        <f>IF(T23&lt;&gt;0,IF(O23/T23*100&lt;0,"&lt;0",IF(O23/T23*100&gt;200,"&gt;200",O23/T23*100))," ")</f>
        <v>127.04863230720034</v>
      </c>
      <c r="W23" s="849">
        <f>SUM(W25:W27)</f>
        <v>26157</v>
      </c>
      <c r="X23" s="488">
        <f>SUM(X25:X27)</f>
        <v>26157</v>
      </c>
      <c r="Y23" s="36">
        <f t="shared" si="29"/>
        <v>26157</v>
      </c>
      <c r="Z23" s="925">
        <f>SUM(Z25:Z27)</f>
        <v>0</v>
      </c>
      <c r="AA23" s="954">
        <f>SUM(AA25:AA27)</f>
        <v>4370.5999999999995</v>
      </c>
      <c r="AB23" s="428">
        <f t="shared" si="9"/>
        <v>4370.5999999999995</v>
      </c>
      <c r="AC23" s="36">
        <f>SUM(AC25:AC27)</f>
        <v>0</v>
      </c>
      <c r="AD23" s="36">
        <f t="shared" si="19"/>
        <v>-21786.400000000001</v>
      </c>
      <c r="AE23" s="36">
        <f t="shared" si="10"/>
        <v>16.709102725847764</v>
      </c>
      <c r="AF23" s="892">
        <f>SUM(AF25:AF27)</f>
        <v>3440.1000000000004</v>
      </c>
      <c r="AG23" s="36">
        <f>AA23-AF23</f>
        <v>930.49999999999909</v>
      </c>
      <c r="AH23" s="151">
        <f>IF(AF23&lt;&gt;0,IF(AA23/AF23*100&lt;0,"&lt;0",IF(AA23/AF23*100&gt;200,"&gt;200",AA23/AF23*100))," ")</f>
        <v>127.04863230720034</v>
      </c>
      <c r="AI23" s="150"/>
      <c r="AJ23" s="428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74">
        <f>SUM(AN25:AN27)</f>
        <v>0</v>
      </c>
      <c r="AO23" s="36">
        <f>AK23-AN23</f>
        <v>0</v>
      </c>
      <c r="AP23" s="142" t="str">
        <f t="shared" si="11"/>
        <v xml:space="preserve"> </v>
      </c>
      <c r="AQ23" s="150"/>
      <c r="AR23" s="428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728">
        <f>SUM(AV25:AV27)</f>
        <v>0</v>
      </c>
      <c r="AW23" s="36">
        <f>AS23-AV23</f>
        <v>0</v>
      </c>
      <c r="AX23" s="457" t="str">
        <f t="shared" si="13"/>
        <v xml:space="preserve"> </v>
      </c>
      <c r="AY23" s="428">
        <f>SUM(AY25:AY27)</f>
        <v>0</v>
      </c>
      <c r="AZ23" s="428">
        <f>SUM(AZ25:AZ27)</f>
        <v>98.3</v>
      </c>
      <c r="BA23" s="428">
        <f t="shared" si="18"/>
        <v>98.3</v>
      </c>
      <c r="BB23" s="428">
        <f>SUM(BB25:BB27)</f>
        <v>0</v>
      </c>
      <c r="BC23" s="36">
        <f>SUM(BC25:BC27)</f>
        <v>23.6</v>
      </c>
      <c r="BD23" s="36">
        <f t="shared" si="14"/>
        <v>23.6</v>
      </c>
      <c r="BE23" s="36">
        <f>SUM(BE25:BE27)</f>
        <v>0</v>
      </c>
      <c r="BF23" s="36">
        <f>SUM(BF25:BF27)</f>
        <v>-74.699999999999989</v>
      </c>
      <c r="BG23" s="36">
        <f>IF(AZ23&lt;&gt;0,IF(BC23/AZ23*100&lt;0,"&lt;0",IF(BC23/AZ23*100&gt;200,"&gt;200",BC23/AZ23*100))," ")</f>
        <v>24.008138351983728</v>
      </c>
      <c r="BH23" s="728">
        <f>SUM(BH25:BH27)</f>
        <v>17.600000000000001</v>
      </c>
      <c r="BI23" s="36">
        <f>BC23-BH23</f>
        <v>6</v>
      </c>
      <c r="BJ23" s="151">
        <f>IF(BH23&lt;&gt;0,IF(BC23/BH23*100&lt;0,"&lt;0",IF(BC23/BH23*100&gt;200,"&gt;200",BC23/BH23*100))," ")</f>
        <v>134.09090909090909</v>
      </c>
      <c r="BK23" s="2"/>
      <c r="BL23" s="807">
        <f t="shared" si="15"/>
        <v>917.49999999999989</v>
      </c>
      <c r="BM23" s="807">
        <f t="shared" si="16"/>
        <v>914.49999999999989</v>
      </c>
      <c r="BN23" s="794">
        <v>914.49999999999989</v>
      </c>
      <c r="BO23" s="795"/>
      <c r="BP23" s="795"/>
      <c r="BQ23" s="794">
        <v>3</v>
      </c>
    </row>
    <row r="24" spans="1:81" ht="23.25" customHeight="1" x14ac:dyDescent="0.25">
      <c r="A24" s="578" t="s">
        <v>11</v>
      </c>
      <c r="B24" s="566"/>
      <c r="C24" s="552"/>
      <c r="D24" s="357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815"/>
      <c r="K24" s="38"/>
      <c r="L24" s="205"/>
      <c r="M24" s="520"/>
      <c r="N24" s="357"/>
      <c r="O24" s="28"/>
      <c r="P24" s="28"/>
      <c r="Q24" s="28"/>
      <c r="R24" s="28"/>
      <c r="S24" s="28"/>
      <c r="T24" s="815"/>
      <c r="U24" s="83">
        <f t="shared" si="30"/>
        <v>0</v>
      </c>
      <c r="V24" s="696"/>
      <c r="W24" s="845"/>
      <c r="X24" s="379"/>
      <c r="Y24" s="28"/>
      <c r="Z24" s="544"/>
      <c r="AA24" s="951"/>
      <c r="AB24" s="357"/>
      <c r="AC24" s="28"/>
      <c r="AD24" s="28">
        <f t="shared" si="19"/>
        <v>0</v>
      </c>
      <c r="AE24" s="28" t="str">
        <f t="shared" si="10"/>
        <v xml:space="preserve"> </v>
      </c>
      <c r="AF24" s="889"/>
      <c r="AG24" s="28"/>
      <c r="AH24" s="146"/>
      <c r="AI24" s="145"/>
      <c r="AJ24" s="357"/>
      <c r="AK24" s="28"/>
      <c r="AL24" s="28"/>
      <c r="AM24" s="28"/>
      <c r="AN24" s="771"/>
      <c r="AO24" s="28"/>
      <c r="AP24" s="142" t="str">
        <f t="shared" si="11"/>
        <v xml:space="preserve"> </v>
      </c>
      <c r="AQ24" s="145"/>
      <c r="AR24" s="357"/>
      <c r="AS24" s="28"/>
      <c r="AT24" s="28"/>
      <c r="AU24" s="38" t="str">
        <f t="shared" si="12"/>
        <v xml:space="preserve"> </v>
      </c>
      <c r="AV24" s="726"/>
      <c r="AW24" s="28"/>
      <c r="AX24" s="458" t="str">
        <f t="shared" si="13"/>
        <v xml:space="preserve"> </v>
      </c>
      <c r="AY24" s="520"/>
      <c r="AZ24" s="357"/>
      <c r="BA24" s="357">
        <f t="shared" si="18"/>
        <v>0</v>
      </c>
      <c r="BB24" s="357"/>
      <c r="BC24" s="28"/>
      <c r="BD24" s="28"/>
      <c r="BE24" s="28"/>
      <c r="BF24" s="28"/>
      <c r="BG24" s="28"/>
      <c r="BH24" s="726"/>
      <c r="BI24" s="28"/>
      <c r="BJ24" s="146"/>
      <c r="BL24" s="807">
        <f t="shared" si="15"/>
        <v>0</v>
      </c>
      <c r="BM24" s="807">
        <f t="shared" si="16"/>
        <v>0</v>
      </c>
      <c r="BN24" s="795"/>
      <c r="BO24" s="794"/>
      <c r="BP24" s="794"/>
      <c r="BQ24" s="794"/>
    </row>
    <row r="25" spans="1:81" ht="30.75" customHeight="1" x14ac:dyDescent="0.25">
      <c r="A25" s="579" t="s">
        <v>39</v>
      </c>
      <c r="B25" s="566">
        <v>11411</v>
      </c>
      <c r="C25" s="357">
        <f t="shared" ref="C25:D28" si="31">M25+AY25</f>
        <v>9519</v>
      </c>
      <c r="D25" s="357">
        <f t="shared" si="31"/>
        <v>9617.2999999999993</v>
      </c>
      <c r="E25" s="28">
        <f>O25+BC25</f>
        <v>1567.1999999999998</v>
      </c>
      <c r="F25" s="28">
        <f t="shared" ref="F25:F69" si="32">AB25+AK25+AS25+BD25</f>
        <v>1567.1999999999998</v>
      </c>
      <c r="G25" s="28">
        <f t="shared" ref="G25:G67" si="33">Q25+BE25</f>
        <v>0</v>
      </c>
      <c r="H25" s="28">
        <f t="shared" si="3"/>
        <v>-8050.0999999999995</v>
      </c>
      <c r="I25" s="28">
        <f t="shared" si="4"/>
        <v>16.295633909725183</v>
      </c>
      <c r="J25" s="816">
        <f t="shared" ref="J25:J31" si="34">T25+BH25</f>
        <v>1533.5</v>
      </c>
      <c r="K25" s="39">
        <f t="shared" si="5"/>
        <v>33.699999999999818</v>
      </c>
      <c r="L25" s="206">
        <f t="shared" si="6"/>
        <v>102.19758721878055</v>
      </c>
      <c r="M25" s="357">
        <f t="shared" ref="M25:N28" si="35">W25+AI25+AQ25</f>
        <v>9519</v>
      </c>
      <c r="N25" s="357">
        <f t="shared" si="35"/>
        <v>9519</v>
      </c>
      <c r="O25" s="28">
        <f t="shared" si="17"/>
        <v>1543.6</v>
      </c>
      <c r="P25" s="28">
        <f t="shared" si="7"/>
        <v>1543.6</v>
      </c>
      <c r="Q25" s="28">
        <f t="shared" si="8"/>
        <v>0</v>
      </c>
      <c r="R25" s="28">
        <f t="shared" si="0"/>
        <v>-7975.4</v>
      </c>
      <c r="S25" s="28">
        <f t="shared" si="1"/>
        <v>16.215989074482611</v>
      </c>
      <c r="T25" s="816">
        <f>AF25+AN25+AV25</f>
        <v>1515.9</v>
      </c>
      <c r="U25" s="84">
        <f t="shared" si="30"/>
        <v>27.699999999999818</v>
      </c>
      <c r="V25" s="697">
        <f>IF(T25&lt;&gt;0,IF(O25/T25*100&lt;0,"&lt;0",IF(O25/T25*100&gt;200,"&gt;200",O25/T25*100))," ")</f>
        <v>101.82729731512632</v>
      </c>
      <c r="W25" s="845">
        <v>9519</v>
      </c>
      <c r="X25" s="379">
        <v>9519</v>
      </c>
      <c r="Y25" s="28">
        <f>X25-Z25</f>
        <v>9519</v>
      </c>
      <c r="Z25" s="544"/>
      <c r="AA25" s="951">
        <v>1543.6</v>
      </c>
      <c r="AB25" s="357">
        <f t="shared" si="9"/>
        <v>1543.6</v>
      </c>
      <c r="AC25" s="28"/>
      <c r="AD25" s="28">
        <f t="shared" si="19"/>
        <v>-7975.4</v>
      </c>
      <c r="AE25" s="28">
        <f t="shared" si="10"/>
        <v>16.215989074482611</v>
      </c>
      <c r="AF25" s="889">
        <v>1515.9</v>
      </c>
      <c r="AG25" s="28">
        <f>AA25-AF25</f>
        <v>27.699999999999818</v>
      </c>
      <c r="AH25" s="146">
        <f>IF(AF25&lt;&gt;0,IF(AA25/AF25*100&lt;0,"&lt;0",IF(AA25/AF25*100&gt;200,"&gt;200",AA25/AF25*100))," ")</f>
        <v>101.82729731512632</v>
      </c>
      <c r="AI25" s="145"/>
      <c r="AJ25" s="357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771"/>
      <c r="AO25" s="28">
        <f>AK25-AN25</f>
        <v>0</v>
      </c>
      <c r="AP25" s="142" t="str">
        <f t="shared" si="11"/>
        <v xml:space="preserve"> </v>
      </c>
      <c r="AQ25" s="145"/>
      <c r="AR25" s="357"/>
      <c r="AS25" s="28"/>
      <c r="AT25" s="28">
        <f>AS25-AR25</f>
        <v>0</v>
      </c>
      <c r="AU25" s="39" t="str">
        <f t="shared" si="12"/>
        <v xml:space="preserve"> </v>
      </c>
      <c r="AV25" s="726"/>
      <c r="AW25" s="28">
        <f>AS25-AV25</f>
        <v>0</v>
      </c>
      <c r="AX25" s="459" t="str">
        <f t="shared" si="13"/>
        <v xml:space="preserve"> </v>
      </c>
      <c r="AY25" s="521"/>
      <c r="AZ25" s="357">
        <v>98.3</v>
      </c>
      <c r="BA25" s="357">
        <f t="shared" si="18"/>
        <v>98.3</v>
      </c>
      <c r="BB25" s="357"/>
      <c r="BC25" s="28">
        <v>23.6</v>
      </c>
      <c r="BD25" s="28">
        <f t="shared" si="14"/>
        <v>23.6</v>
      </c>
      <c r="BE25" s="28"/>
      <c r="BF25" s="28">
        <f>BC25-AZ25</f>
        <v>-74.699999999999989</v>
      </c>
      <c r="BG25" s="28">
        <f>IF(AZ25&lt;&gt;0,IF(BC25/AZ25*100&lt;0,"&lt;0",IF(BC25/AZ25*100&gt;200,"&gt;200",BC25/AZ25*100))," ")</f>
        <v>24.008138351983728</v>
      </c>
      <c r="BH25" s="726">
        <v>17.600000000000001</v>
      </c>
      <c r="BI25" s="28">
        <f>BC25-BH25</f>
        <v>6</v>
      </c>
      <c r="BJ25" s="146">
        <f>IF(BH25&lt;&gt;0,IF(BC25/BH25*100&lt;0,"&lt;0",IF(BC25/BH25*100&gt;200,"&gt;200",BC25/BH25*100))," ")</f>
        <v>134.09090909090909</v>
      </c>
      <c r="BL25" s="807">
        <f t="shared" si="15"/>
        <v>417.3</v>
      </c>
      <c r="BM25" s="807">
        <f t="shared" si="16"/>
        <v>414.3</v>
      </c>
      <c r="BN25" s="794">
        <v>414.3</v>
      </c>
      <c r="BO25" s="794"/>
      <c r="BP25" s="794"/>
      <c r="BQ25" s="795">
        <v>3</v>
      </c>
    </row>
    <row r="26" spans="1:81" ht="23.25" customHeight="1" x14ac:dyDescent="0.25">
      <c r="A26" s="579" t="s">
        <v>15</v>
      </c>
      <c r="B26" s="566">
        <v>11412</v>
      </c>
      <c r="C26" s="357">
        <f t="shared" si="31"/>
        <v>20216</v>
      </c>
      <c r="D26" s="357">
        <f t="shared" si="31"/>
        <v>20216</v>
      </c>
      <c r="E26" s="28">
        <f>O26+BC26</f>
        <v>3266.2</v>
      </c>
      <c r="F26" s="28">
        <f t="shared" si="32"/>
        <v>3266.2</v>
      </c>
      <c r="G26" s="28">
        <f t="shared" si="33"/>
        <v>0</v>
      </c>
      <c r="H26" s="28">
        <f t="shared" si="3"/>
        <v>-16949.8</v>
      </c>
      <c r="I26" s="28">
        <f t="shared" si="4"/>
        <v>16.156509695290858</v>
      </c>
      <c r="J26" s="816">
        <f t="shared" si="34"/>
        <v>2354.4</v>
      </c>
      <c r="K26" s="39">
        <f t="shared" si="5"/>
        <v>911.79999999999973</v>
      </c>
      <c r="L26" s="206">
        <f t="shared" si="6"/>
        <v>138.72748895684674</v>
      </c>
      <c r="M26" s="357">
        <f t="shared" si="35"/>
        <v>20216</v>
      </c>
      <c r="N26" s="357">
        <f t="shared" si="35"/>
        <v>20216</v>
      </c>
      <c r="O26" s="28">
        <f t="shared" si="17"/>
        <v>3266.2</v>
      </c>
      <c r="P26" s="28">
        <f t="shared" si="7"/>
        <v>3266.2</v>
      </c>
      <c r="Q26" s="28">
        <f t="shared" si="8"/>
        <v>0</v>
      </c>
      <c r="R26" s="28">
        <f t="shared" si="0"/>
        <v>-16949.8</v>
      </c>
      <c r="S26" s="28">
        <f t="shared" si="1"/>
        <v>16.156509695290858</v>
      </c>
      <c r="T26" s="816">
        <f>AF26+AN26+AV26</f>
        <v>2354.4</v>
      </c>
      <c r="U26" s="84">
        <f t="shared" si="30"/>
        <v>911.79999999999973</v>
      </c>
      <c r="V26" s="697">
        <f>IF(T26&lt;&gt;0,IF(O26/T26*100&lt;0,"&lt;0",IF(O26/T26*100&gt;200,"&gt;200",O26/T26*100))," ")</f>
        <v>138.72748895684674</v>
      </c>
      <c r="W26" s="845">
        <v>20216</v>
      </c>
      <c r="X26" s="379">
        <v>20216</v>
      </c>
      <c r="Y26" s="28">
        <f>X26-Z26</f>
        <v>20216</v>
      </c>
      <c r="Z26" s="544"/>
      <c r="AA26" s="951">
        <v>3266.2</v>
      </c>
      <c r="AB26" s="357">
        <f t="shared" si="9"/>
        <v>3266.2</v>
      </c>
      <c r="AC26" s="28"/>
      <c r="AD26" s="28">
        <f t="shared" si="19"/>
        <v>-16949.8</v>
      </c>
      <c r="AE26" s="28">
        <f t="shared" si="10"/>
        <v>16.156509695290858</v>
      </c>
      <c r="AF26" s="889">
        <v>2354.4</v>
      </c>
      <c r="AG26" s="28">
        <f>AA26-AF26</f>
        <v>911.79999999999973</v>
      </c>
      <c r="AH26" s="146">
        <f>IF(AF26&lt;&gt;0,IF(AA26/AF26*100&lt;0,"&lt;0",IF(AA26/AF26*100&gt;200,"&gt;200",AA26/AF26*100))," ")</f>
        <v>138.72748895684674</v>
      </c>
      <c r="AI26" s="145"/>
      <c r="AJ26" s="357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771"/>
      <c r="AO26" s="28">
        <f>AK26-AN26</f>
        <v>0</v>
      </c>
      <c r="AP26" s="142" t="str">
        <f t="shared" si="11"/>
        <v xml:space="preserve"> </v>
      </c>
      <c r="AQ26" s="145"/>
      <c r="AR26" s="357"/>
      <c r="AS26" s="28"/>
      <c r="AT26" s="28">
        <f>AS26-AR26</f>
        <v>0</v>
      </c>
      <c r="AU26" s="39" t="str">
        <f t="shared" si="12"/>
        <v xml:space="preserve"> </v>
      </c>
      <c r="AV26" s="726"/>
      <c r="AW26" s="28">
        <f>AS26-AV26</f>
        <v>0</v>
      </c>
      <c r="AX26" s="459" t="str">
        <f t="shared" si="13"/>
        <v xml:space="preserve"> </v>
      </c>
      <c r="AY26" s="521"/>
      <c r="AZ26" s="357"/>
      <c r="BA26" s="357">
        <f t="shared" si="18"/>
        <v>0</v>
      </c>
      <c r="BB26" s="357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726"/>
      <c r="BI26" s="28">
        <f t="shared" ref="BI26:BI42" si="36">BC26-BH26</f>
        <v>0</v>
      </c>
      <c r="BJ26" s="146" t="str">
        <f t="shared" ref="BJ26:BJ53" si="37">IF(BH26&lt;&gt;0,IF(BC26/BH26*100&lt;0,"&lt;0",IF(BC26/BH26*100&gt;200,"&gt;200",BC26/BH26*100))," ")</f>
        <v xml:space="preserve"> </v>
      </c>
      <c r="BL26" s="807">
        <f t="shared" si="15"/>
        <v>514.29999999999995</v>
      </c>
      <c r="BM26" s="807">
        <f t="shared" si="16"/>
        <v>514.29999999999995</v>
      </c>
      <c r="BN26" s="794">
        <v>514.29999999999995</v>
      </c>
      <c r="BO26" s="794"/>
      <c r="BP26" s="794"/>
      <c r="BQ26" s="794"/>
    </row>
    <row r="27" spans="1:81" ht="23.25" customHeight="1" x14ac:dyDescent="0.25">
      <c r="A27" s="579" t="s">
        <v>16</v>
      </c>
      <c r="B27" s="566">
        <v>11413</v>
      </c>
      <c r="C27" s="357">
        <f t="shared" si="31"/>
        <v>-3578</v>
      </c>
      <c r="D27" s="357">
        <f t="shared" si="31"/>
        <v>-3578</v>
      </c>
      <c r="E27" s="28">
        <f>O27+BC27</f>
        <v>-439.2</v>
      </c>
      <c r="F27" s="28">
        <f t="shared" si="32"/>
        <v>-439.2</v>
      </c>
      <c r="G27" s="28">
        <f t="shared" si="33"/>
        <v>0</v>
      </c>
      <c r="H27" s="28">
        <f t="shared" si="3"/>
        <v>3138.8</v>
      </c>
      <c r="I27" s="28">
        <f t="shared" si="4"/>
        <v>12.27501397428731</v>
      </c>
      <c r="J27" s="816">
        <f t="shared" si="34"/>
        <v>-430.2</v>
      </c>
      <c r="K27" s="39">
        <f t="shared" si="5"/>
        <v>-9</v>
      </c>
      <c r="L27" s="206">
        <f t="shared" si="6"/>
        <v>102.09205020920503</v>
      </c>
      <c r="M27" s="357">
        <f t="shared" si="35"/>
        <v>-3578</v>
      </c>
      <c r="N27" s="357">
        <f t="shared" si="35"/>
        <v>-3578</v>
      </c>
      <c r="O27" s="28">
        <f t="shared" si="17"/>
        <v>-439.2</v>
      </c>
      <c r="P27" s="28">
        <f t="shared" si="7"/>
        <v>-439.2</v>
      </c>
      <c r="Q27" s="28">
        <f t="shared" si="8"/>
        <v>0</v>
      </c>
      <c r="R27" s="28">
        <f t="shared" si="0"/>
        <v>3138.8</v>
      </c>
      <c r="S27" s="28">
        <f t="shared" si="1"/>
        <v>12.27501397428731</v>
      </c>
      <c r="T27" s="816">
        <f>AF27+AN27+AV27</f>
        <v>-430.2</v>
      </c>
      <c r="U27" s="84">
        <f t="shared" si="30"/>
        <v>-9</v>
      </c>
      <c r="V27" s="697">
        <f>IF(T27&lt;&gt;0,IF(O27/T27*100&lt;0,"&lt;0",IF(O27/T27*100&gt;200,"&gt;200",O27/T27*100))," ")</f>
        <v>102.09205020920503</v>
      </c>
      <c r="W27" s="845">
        <v>-3578</v>
      </c>
      <c r="X27" s="379">
        <v>-3578</v>
      </c>
      <c r="Y27" s="28">
        <f>X27-Z27</f>
        <v>-3578</v>
      </c>
      <c r="Z27" s="544"/>
      <c r="AA27" s="951">
        <v>-439.2</v>
      </c>
      <c r="AB27" s="357">
        <f t="shared" si="9"/>
        <v>-439.2</v>
      </c>
      <c r="AC27" s="28"/>
      <c r="AD27" s="28">
        <f t="shared" si="19"/>
        <v>3138.8</v>
      </c>
      <c r="AE27" s="28">
        <f t="shared" si="10"/>
        <v>12.27501397428731</v>
      </c>
      <c r="AF27" s="889">
        <v>-430.2</v>
      </c>
      <c r="AG27" s="28">
        <f>AA27-AF27</f>
        <v>-9</v>
      </c>
      <c r="AH27" s="146">
        <f>IF(AF27&lt;&gt;0,IF(AA27/AF27*100&lt;0,"&lt;0",IF(AA27/AF27*100&gt;200,"&gt;200",AA27/AF27*100))," ")</f>
        <v>102.09205020920503</v>
      </c>
      <c r="AI27" s="145"/>
      <c r="AJ27" s="357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771"/>
      <c r="AO27" s="28">
        <f>AK27-AN27</f>
        <v>0</v>
      </c>
      <c r="AP27" s="142" t="str">
        <f t="shared" si="11"/>
        <v xml:space="preserve"> </v>
      </c>
      <c r="AQ27" s="145"/>
      <c r="AR27" s="357"/>
      <c r="AS27" s="28"/>
      <c r="AT27" s="28">
        <f>AS27-AR27</f>
        <v>0</v>
      </c>
      <c r="AU27" s="39" t="str">
        <f t="shared" si="12"/>
        <v xml:space="preserve"> </v>
      </c>
      <c r="AV27" s="726"/>
      <c r="AW27" s="28">
        <f>AS27-AV27</f>
        <v>0</v>
      </c>
      <c r="AX27" s="459" t="str">
        <f t="shared" si="13"/>
        <v xml:space="preserve"> </v>
      </c>
      <c r="AY27" s="521"/>
      <c r="AZ27" s="357"/>
      <c r="BA27" s="357">
        <f t="shared" si="18"/>
        <v>0</v>
      </c>
      <c r="BB27" s="357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726"/>
      <c r="BI27" s="28">
        <f t="shared" si="36"/>
        <v>0</v>
      </c>
      <c r="BJ27" s="146" t="str">
        <f t="shared" si="37"/>
        <v xml:space="preserve"> </v>
      </c>
      <c r="BL27" s="807">
        <f t="shared" si="15"/>
        <v>-14.1</v>
      </c>
      <c r="BM27" s="807">
        <f t="shared" si="16"/>
        <v>-14.1</v>
      </c>
      <c r="BN27" s="794">
        <v>-14.1</v>
      </c>
      <c r="BO27" s="794"/>
      <c r="BP27" s="794"/>
      <c r="BQ27" s="794"/>
    </row>
    <row r="28" spans="1:81" s="229" customFormat="1" ht="30.75" customHeight="1" x14ac:dyDescent="0.25">
      <c r="A28" s="576" t="s">
        <v>17</v>
      </c>
      <c r="B28" s="577" t="s">
        <v>269</v>
      </c>
      <c r="C28" s="428">
        <f t="shared" si="31"/>
        <v>8036</v>
      </c>
      <c r="D28" s="428">
        <f t="shared" si="31"/>
        <v>8039.2</v>
      </c>
      <c r="E28" s="36">
        <f>O28+BC28</f>
        <v>1119.1999999999998</v>
      </c>
      <c r="F28" s="36">
        <f t="shared" si="32"/>
        <v>1119.1999999999998</v>
      </c>
      <c r="G28" s="36">
        <f t="shared" si="33"/>
        <v>0</v>
      </c>
      <c r="H28" s="36">
        <f t="shared" si="3"/>
        <v>-6920</v>
      </c>
      <c r="I28" s="36">
        <f t="shared" si="4"/>
        <v>13.921783262016119</v>
      </c>
      <c r="J28" s="814">
        <f t="shared" si="34"/>
        <v>987.70000000000016</v>
      </c>
      <c r="K28" s="37">
        <f t="shared" si="5"/>
        <v>131.49999999999966</v>
      </c>
      <c r="L28" s="204">
        <f t="shared" si="6"/>
        <v>113.31375923863519</v>
      </c>
      <c r="M28" s="428">
        <f t="shared" si="35"/>
        <v>8036</v>
      </c>
      <c r="N28" s="428">
        <f t="shared" si="35"/>
        <v>8036</v>
      </c>
      <c r="O28" s="36">
        <f t="shared" si="17"/>
        <v>1117.5999999999999</v>
      </c>
      <c r="P28" s="36">
        <f t="shared" si="7"/>
        <v>1117.5999999999999</v>
      </c>
      <c r="Q28" s="36">
        <f t="shared" si="8"/>
        <v>0</v>
      </c>
      <c r="R28" s="36">
        <f t="shared" si="0"/>
        <v>-6918.4</v>
      </c>
      <c r="S28" s="36">
        <f t="shared" si="1"/>
        <v>13.907416625186658</v>
      </c>
      <c r="T28" s="814">
        <f>AF28+AN28+AV28</f>
        <v>987.10000000000014</v>
      </c>
      <c r="U28" s="82">
        <f t="shared" si="30"/>
        <v>130.49999999999977</v>
      </c>
      <c r="V28" s="695">
        <f>IF(T28&lt;&gt;0,IF(O28/T28*100&lt;0,"&lt;0",IF(O28/T28*100&gt;200,"&gt;200",O28/T28*100))," ")</f>
        <v>113.22054503089856</v>
      </c>
      <c r="W28" s="849">
        <f>W30+W31+W39</f>
        <v>8036</v>
      </c>
      <c r="X28" s="488">
        <f>X30+X31+X39</f>
        <v>8036</v>
      </c>
      <c r="Y28" s="36">
        <f>X28-Z28</f>
        <v>8036</v>
      </c>
      <c r="Z28" s="925">
        <f>Z30+Z31+Z39</f>
        <v>0</v>
      </c>
      <c r="AA28" s="954">
        <f>AA30+AA31+AA39</f>
        <v>1117.5999999999999</v>
      </c>
      <c r="AB28" s="428">
        <f t="shared" si="9"/>
        <v>1117.5999999999999</v>
      </c>
      <c r="AC28" s="36">
        <f>AC30+AC31+AC39</f>
        <v>0</v>
      </c>
      <c r="AD28" s="36">
        <f t="shared" si="19"/>
        <v>-6918.4</v>
      </c>
      <c r="AE28" s="36">
        <f t="shared" si="10"/>
        <v>13.907416625186658</v>
      </c>
      <c r="AF28" s="892">
        <f>AF30+AF31+AF39</f>
        <v>987.10000000000014</v>
      </c>
      <c r="AG28" s="36">
        <f>AA28-AF28</f>
        <v>130.49999999999977</v>
      </c>
      <c r="AH28" s="151">
        <f>IF(AF28&lt;&gt;0,IF(AA28/AF28*100&lt;0,"&lt;0",IF(AA28/AF28*100&gt;200,"&gt;200",AA28/AF28*100))," ")</f>
        <v>113.22054503089856</v>
      </c>
      <c r="AI28" s="150"/>
      <c r="AJ28" s="428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74"/>
      <c r="AO28" s="36">
        <f>AK28-AN28</f>
        <v>0</v>
      </c>
      <c r="AP28" s="142" t="str">
        <f t="shared" si="11"/>
        <v xml:space="preserve"> </v>
      </c>
      <c r="AQ28" s="150"/>
      <c r="AR28" s="428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728"/>
      <c r="AW28" s="36">
        <f>AS28-AV28</f>
        <v>0</v>
      </c>
      <c r="AX28" s="457" t="str">
        <f t="shared" si="13"/>
        <v xml:space="preserve"> </v>
      </c>
      <c r="AY28" s="547">
        <f>AY30+AY31+AY39</f>
        <v>0</v>
      </c>
      <c r="AZ28" s="36">
        <f>AZ30+AZ31+AZ39</f>
        <v>3.2</v>
      </c>
      <c r="BA28" s="36">
        <f t="shared" si="18"/>
        <v>3.2</v>
      </c>
      <c r="BB28" s="36">
        <f>BB30+BB31+BB39</f>
        <v>0</v>
      </c>
      <c r="BC28" s="36">
        <f>BC30+BC31+BC39</f>
        <v>1.6</v>
      </c>
      <c r="BD28" s="36">
        <f t="shared" si="14"/>
        <v>1.6</v>
      </c>
      <c r="BE28" s="36">
        <f>BE30+BE31+BE39</f>
        <v>0</v>
      </c>
      <c r="BF28" s="36">
        <f>BC28-AZ28</f>
        <v>-1.6</v>
      </c>
      <c r="BG28" s="36">
        <f>IF(AZ28&lt;&gt;0,IF(BC28/AZ28*100&lt;0,"&lt;0",IF(BC28/AZ28*100&gt;200,"&gt;200",BC28/AZ28*100))," ")</f>
        <v>50</v>
      </c>
      <c r="BH28" s="728">
        <f>BH30+BH31+BH39</f>
        <v>0.6</v>
      </c>
      <c r="BI28" s="28">
        <f t="shared" si="36"/>
        <v>1</v>
      </c>
      <c r="BJ28" s="146" t="str">
        <f t="shared" si="37"/>
        <v>&gt;200</v>
      </c>
      <c r="BK28" s="2"/>
      <c r="BL28" s="807">
        <f t="shared" si="15"/>
        <v>250.4</v>
      </c>
      <c r="BM28" s="807">
        <f t="shared" si="16"/>
        <v>250.4</v>
      </c>
      <c r="BN28" s="794">
        <v>250.4</v>
      </c>
      <c r="BO28" s="795"/>
      <c r="BP28" s="795"/>
      <c r="BQ28" s="794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78" t="s">
        <v>11</v>
      </c>
      <c r="B29" s="566"/>
      <c r="C29" s="552"/>
      <c r="D29" s="364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832">
        <f t="shared" si="34"/>
        <v>0</v>
      </c>
      <c r="K29" s="38"/>
      <c r="L29" s="839" t="str">
        <f t="shared" si="6"/>
        <v xml:space="preserve"> </v>
      </c>
      <c r="M29" s="520"/>
      <c r="N29" s="364"/>
      <c r="O29" s="34"/>
      <c r="P29" s="34"/>
      <c r="Q29" s="34"/>
      <c r="R29" s="34"/>
      <c r="S29" s="34"/>
      <c r="T29" s="815"/>
      <c r="U29" s="835">
        <f t="shared" si="30"/>
        <v>0</v>
      </c>
      <c r="V29" s="836" t="str">
        <f t="shared" ref="V29:V42" si="38">IF(T29&lt;&gt;0,IF(O29/T29*100&lt;0,"&lt;0",IF(O29/T29*100&gt;200,"&gt;200",O29/T29*100))," ")</f>
        <v xml:space="preserve"> </v>
      </c>
      <c r="W29" s="846"/>
      <c r="X29" s="498"/>
      <c r="Y29" s="28"/>
      <c r="Z29" s="922"/>
      <c r="AA29" s="955"/>
      <c r="AB29" s="364"/>
      <c r="AC29" s="34"/>
      <c r="AD29" s="34"/>
      <c r="AE29" s="34"/>
      <c r="AF29" s="890"/>
      <c r="AG29" s="34"/>
      <c r="AH29" s="151" t="str">
        <f t="shared" ref="AH29:AH42" si="39">IF(AF29&lt;&gt;0,IF(AA29/AF29*100&lt;0,"&lt;0",IF(AA29/AF29*100&gt;200,"&gt;200",AA29/AF29*100))," ")</f>
        <v xml:space="preserve"> </v>
      </c>
      <c r="AI29" s="147"/>
      <c r="AJ29" s="364"/>
      <c r="AK29" s="34"/>
      <c r="AL29" s="34"/>
      <c r="AM29" s="34"/>
      <c r="AN29" s="772"/>
      <c r="AO29" s="34"/>
      <c r="AP29" s="142" t="str">
        <f t="shared" si="11"/>
        <v xml:space="preserve"> </v>
      </c>
      <c r="AQ29" s="147"/>
      <c r="AR29" s="364"/>
      <c r="AS29" s="34"/>
      <c r="AT29" s="34"/>
      <c r="AU29" s="38" t="str">
        <f t="shared" si="12"/>
        <v xml:space="preserve"> </v>
      </c>
      <c r="AV29" s="335"/>
      <c r="AW29" s="34"/>
      <c r="AX29" s="458" t="str">
        <f t="shared" si="13"/>
        <v xml:space="preserve"> </v>
      </c>
      <c r="AY29" s="520"/>
      <c r="AZ29" s="364"/>
      <c r="BA29" s="364">
        <f t="shared" si="18"/>
        <v>0</v>
      </c>
      <c r="BB29" s="364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35"/>
      <c r="BI29" s="28">
        <f t="shared" si="36"/>
        <v>0</v>
      </c>
      <c r="BJ29" s="146" t="str">
        <f t="shared" si="37"/>
        <v xml:space="preserve"> </v>
      </c>
      <c r="BL29" s="807">
        <f t="shared" si="15"/>
        <v>0</v>
      </c>
      <c r="BM29" s="807">
        <f t="shared" si="16"/>
        <v>0</v>
      </c>
      <c r="BN29" s="795"/>
      <c r="BO29" s="794"/>
      <c r="BP29" s="794"/>
      <c r="BQ29" s="794"/>
    </row>
    <row r="30" spans="1:81" ht="28.5" customHeight="1" x14ac:dyDescent="0.25">
      <c r="A30" s="579" t="s">
        <v>275</v>
      </c>
      <c r="B30" s="566"/>
      <c r="C30" s="357">
        <f>M30+AY30</f>
        <v>823.2</v>
      </c>
      <c r="D30" s="357">
        <f>N30+AZ30</f>
        <v>826.40000000000009</v>
      </c>
      <c r="E30" s="28">
        <f t="shared" ref="E30:E43" si="42">O30+BC30</f>
        <v>197.9</v>
      </c>
      <c r="F30" s="28">
        <f t="shared" si="32"/>
        <v>197.9</v>
      </c>
      <c r="G30" s="28">
        <f t="shared" si="33"/>
        <v>0</v>
      </c>
      <c r="H30" s="28">
        <f t="shared" si="3"/>
        <v>-628.50000000000011</v>
      </c>
      <c r="I30" s="28">
        <f t="shared" si="4"/>
        <v>23.947241045498547</v>
      </c>
      <c r="J30" s="832">
        <f t="shared" si="34"/>
        <v>164.29999999999998</v>
      </c>
      <c r="K30" s="29">
        <f t="shared" si="5"/>
        <v>33.600000000000023</v>
      </c>
      <c r="L30" s="839">
        <f t="shared" si="6"/>
        <v>120.45039561777237</v>
      </c>
      <c r="M30" s="357">
        <f>W30+AI30+AQ30</f>
        <v>823.2</v>
      </c>
      <c r="N30" s="357">
        <f>X30+AJ30+AR30</f>
        <v>823.2</v>
      </c>
      <c r="O30" s="28">
        <f t="shared" si="17"/>
        <v>196.3</v>
      </c>
      <c r="P30" s="28">
        <f t="shared" si="7"/>
        <v>196.3</v>
      </c>
      <c r="Q30" s="28">
        <f t="shared" si="8"/>
        <v>0</v>
      </c>
      <c r="R30" s="28">
        <f t="shared" si="0"/>
        <v>-626.90000000000009</v>
      </c>
      <c r="S30" s="28">
        <f t="shared" si="1"/>
        <v>23.845966958211857</v>
      </c>
      <c r="T30" s="815">
        <f>AF30+AN30+AV30</f>
        <v>163.69999999999999</v>
      </c>
      <c r="U30" s="835">
        <f t="shared" si="30"/>
        <v>32.600000000000023</v>
      </c>
      <c r="V30" s="836">
        <f t="shared" si="38"/>
        <v>119.91447770311548</v>
      </c>
      <c r="W30" s="845">
        <v>823.2</v>
      </c>
      <c r="X30" s="379">
        <v>823.2</v>
      </c>
      <c r="Y30" s="28">
        <f>X30-Z30</f>
        <v>823.2</v>
      </c>
      <c r="Z30" s="544"/>
      <c r="AA30" s="951">
        <v>196.3</v>
      </c>
      <c r="AB30" s="364">
        <f t="shared" si="9"/>
        <v>196.3</v>
      </c>
      <c r="AC30" s="34"/>
      <c r="AD30" s="28">
        <f t="shared" si="19"/>
        <v>-626.90000000000009</v>
      </c>
      <c r="AE30" s="28">
        <f t="shared" si="10"/>
        <v>23.845966958211857</v>
      </c>
      <c r="AF30" s="889">
        <v>163.69999999999999</v>
      </c>
      <c r="AG30" s="34">
        <f>AA30-AF30</f>
        <v>32.600000000000023</v>
      </c>
      <c r="AH30" s="151">
        <f t="shared" si="39"/>
        <v>119.91447770311548</v>
      </c>
      <c r="AI30" s="147"/>
      <c r="AJ30" s="364"/>
      <c r="AK30" s="34"/>
      <c r="AL30" s="34"/>
      <c r="AM30" s="34"/>
      <c r="AN30" s="772"/>
      <c r="AO30" s="34"/>
      <c r="AP30" s="142" t="str">
        <f t="shared" si="11"/>
        <v xml:space="preserve"> </v>
      </c>
      <c r="AQ30" s="147"/>
      <c r="AR30" s="364"/>
      <c r="AS30" s="34"/>
      <c r="AT30" s="34"/>
      <c r="AU30" s="38"/>
      <c r="AV30" s="335"/>
      <c r="AW30" s="34"/>
      <c r="AX30" s="458"/>
      <c r="AY30" s="521"/>
      <c r="AZ30" s="357">
        <v>3.2</v>
      </c>
      <c r="BA30" s="357">
        <f t="shared" si="18"/>
        <v>3.2</v>
      </c>
      <c r="BB30" s="357"/>
      <c r="BC30" s="28">
        <v>1.6</v>
      </c>
      <c r="BD30" s="28">
        <f t="shared" si="14"/>
        <v>1.6</v>
      </c>
      <c r="BE30" s="28"/>
      <c r="BF30" s="28">
        <f t="shared" si="40"/>
        <v>-1.6</v>
      </c>
      <c r="BG30" s="28">
        <f t="shared" si="41"/>
        <v>50</v>
      </c>
      <c r="BH30" s="335">
        <v>0.6</v>
      </c>
      <c r="BI30" s="28">
        <f t="shared" si="36"/>
        <v>1</v>
      </c>
      <c r="BJ30" s="146" t="str">
        <f t="shared" si="37"/>
        <v>&gt;200</v>
      </c>
      <c r="BL30" s="807">
        <f t="shared" si="15"/>
        <v>23.8</v>
      </c>
      <c r="BM30" s="807">
        <f t="shared" si="16"/>
        <v>23.8</v>
      </c>
      <c r="BN30" s="748">
        <v>23.8</v>
      </c>
      <c r="BO30" s="794"/>
      <c r="BP30" s="794"/>
      <c r="BQ30" s="795"/>
    </row>
    <row r="31" spans="1:81" ht="23.25" customHeight="1" x14ac:dyDescent="0.25">
      <c r="A31" s="579" t="s">
        <v>276</v>
      </c>
      <c r="B31" s="566"/>
      <c r="C31" s="357">
        <f>M31+AY31</f>
        <v>7227.8</v>
      </c>
      <c r="D31" s="357">
        <f>N31+AZ31</f>
        <v>7227.8</v>
      </c>
      <c r="E31" s="28">
        <f t="shared" si="42"/>
        <v>921.3</v>
      </c>
      <c r="F31" s="28">
        <f t="shared" si="32"/>
        <v>921.3</v>
      </c>
      <c r="G31" s="28">
        <f t="shared" si="33"/>
        <v>0</v>
      </c>
      <c r="H31" s="28">
        <f t="shared" si="3"/>
        <v>-6306.5</v>
      </c>
      <c r="I31" s="28">
        <f t="shared" si="4"/>
        <v>12.746617227925508</v>
      </c>
      <c r="J31" s="832">
        <f t="shared" si="34"/>
        <v>825.2</v>
      </c>
      <c r="K31" s="29">
        <f t="shared" si="5"/>
        <v>96.099999999999909</v>
      </c>
      <c r="L31" s="839">
        <f t="shared" si="6"/>
        <v>111.64566165777991</v>
      </c>
      <c r="M31" s="357">
        <f>W31+AI31+AQ31</f>
        <v>7227.8</v>
      </c>
      <c r="N31" s="357">
        <f>X31+AJ31+AR31</f>
        <v>7227.8</v>
      </c>
      <c r="O31" s="28">
        <f t="shared" si="17"/>
        <v>921.3</v>
      </c>
      <c r="P31" s="28">
        <f t="shared" si="7"/>
        <v>921.3</v>
      </c>
      <c r="Q31" s="28">
        <f t="shared" si="8"/>
        <v>0</v>
      </c>
      <c r="R31" s="28">
        <f t="shared" si="0"/>
        <v>-6306.5</v>
      </c>
      <c r="S31" s="28">
        <f t="shared" si="1"/>
        <v>12.746617227925508</v>
      </c>
      <c r="T31" s="815">
        <f t="shared" ref="T31:T42" si="43">AF31+AN31+AV31</f>
        <v>825.2</v>
      </c>
      <c r="U31" s="835">
        <f t="shared" si="30"/>
        <v>96.099999999999909</v>
      </c>
      <c r="V31" s="836">
        <f t="shared" si="38"/>
        <v>111.64566165777991</v>
      </c>
      <c r="W31" s="845">
        <v>7227.8</v>
      </c>
      <c r="X31" s="379">
        <v>7227.8</v>
      </c>
      <c r="Y31" s="28">
        <f t="shared" ref="Y31:Y39" si="44">X31-Z31</f>
        <v>7227.8</v>
      </c>
      <c r="Z31" s="544"/>
      <c r="AA31" s="951">
        <v>921.3</v>
      </c>
      <c r="AB31" s="364">
        <f t="shared" si="9"/>
        <v>921.3</v>
      </c>
      <c r="AC31" s="34"/>
      <c r="AD31" s="28">
        <f t="shared" si="19"/>
        <v>-6306.5</v>
      </c>
      <c r="AE31" s="28">
        <f t="shared" si="10"/>
        <v>12.746617227925508</v>
      </c>
      <c r="AF31" s="889">
        <v>825.2</v>
      </c>
      <c r="AG31" s="34">
        <f t="shared" ref="AG31:AG38" si="45">AA31-AF31</f>
        <v>96.099999999999909</v>
      </c>
      <c r="AH31" s="151">
        <f t="shared" si="39"/>
        <v>111.64566165777991</v>
      </c>
      <c r="AI31" s="147"/>
      <c r="AJ31" s="364"/>
      <c r="AK31" s="34"/>
      <c r="AL31" s="34"/>
      <c r="AM31" s="34"/>
      <c r="AN31" s="772"/>
      <c r="AO31" s="34"/>
      <c r="AP31" s="142" t="str">
        <f t="shared" si="11"/>
        <v xml:space="preserve"> </v>
      </c>
      <c r="AQ31" s="147"/>
      <c r="AR31" s="364"/>
      <c r="AS31" s="34"/>
      <c r="AT31" s="34"/>
      <c r="AU31" s="38"/>
      <c r="AV31" s="335"/>
      <c r="AW31" s="34"/>
      <c r="AX31" s="458"/>
      <c r="AY31" s="520"/>
      <c r="AZ31" s="357"/>
      <c r="BA31" s="357">
        <f t="shared" si="18"/>
        <v>0</v>
      </c>
      <c r="BB31" s="357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35"/>
      <c r="BI31" s="28">
        <f t="shared" si="36"/>
        <v>0</v>
      </c>
      <c r="BJ31" s="146" t="str">
        <f t="shared" si="37"/>
        <v xml:space="preserve"> </v>
      </c>
      <c r="BL31" s="807">
        <f t="shared" si="15"/>
        <v>226.6</v>
      </c>
      <c r="BM31" s="807">
        <f t="shared" si="16"/>
        <v>226.6</v>
      </c>
      <c r="BN31" s="748">
        <v>226.6</v>
      </c>
      <c r="BO31" s="794"/>
      <c r="BP31" s="794"/>
      <c r="BQ31" s="794"/>
    </row>
    <row r="32" spans="1:81" ht="23.25" hidden="1" customHeight="1" x14ac:dyDescent="0.25">
      <c r="A32" s="579" t="s">
        <v>254</v>
      </c>
      <c r="B32" s="566">
        <v>11421</v>
      </c>
      <c r="C32" s="552"/>
      <c r="D32" s="357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815"/>
      <c r="K32" s="29">
        <f t="shared" si="5"/>
        <v>22</v>
      </c>
      <c r="L32" s="205"/>
      <c r="M32" s="520"/>
      <c r="N32" s="357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815">
        <f t="shared" si="43"/>
        <v>22</v>
      </c>
      <c r="U32" s="837"/>
      <c r="V32" s="836">
        <f t="shared" si="38"/>
        <v>100</v>
      </c>
      <c r="W32" s="845">
        <v>535.9</v>
      </c>
      <c r="X32" s="379">
        <v>535.9</v>
      </c>
      <c r="Y32" s="28">
        <f t="shared" si="44"/>
        <v>535.9</v>
      </c>
      <c r="Z32" s="544"/>
      <c r="AA32" s="951">
        <v>22</v>
      </c>
      <c r="AB32" s="364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89">
        <v>22</v>
      </c>
      <c r="AG32" s="34">
        <f t="shared" si="45"/>
        <v>0</v>
      </c>
      <c r="AH32" s="151">
        <f t="shared" si="39"/>
        <v>100</v>
      </c>
      <c r="AI32" s="147"/>
      <c r="AJ32" s="364"/>
      <c r="AK32" s="34"/>
      <c r="AL32" s="34"/>
      <c r="AM32" s="34"/>
      <c r="AN32" s="772"/>
      <c r="AO32" s="34"/>
      <c r="AP32" s="142" t="str">
        <f t="shared" si="11"/>
        <v xml:space="preserve"> </v>
      </c>
      <c r="AQ32" s="147"/>
      <c r="AR32" s="364"/>
      <c r="AS32" s="34"/>
      <c r="AT32" s="34"/>
      <c r="AU32" s="38"/>
      <c r="AV32" s="335"/>
      <c r="AW32" s="34"/>
      <c r="AX32" s="458"/>
      <c r="AY32" s="520"/>
      <c r="AZ32" s="357">
        <v>0.4</v>
      </c>
      <c r="BA32" s="357">
        <f t="shared" si="18"/>
        <v>0.4</v>
      </c>
      <c r="BB32" s="357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35"/>
      <c r="BI32" s="28">
        <f t="shared" si="36"/>
        <v>0</v>
      </c>
      <c r="BJ32" s="146" t="str">
        <f t="shared" si="37"/>
        <v xml:space="preserve"> </v>
      </c>
      <c r="BL32" s="807">
        <f t="shared" si="15"/>
        <v>22</v>
      </c>
      <c r="BM32" s="807">
        <f t="shared" si="16"/>
        <v>22</v>
      </c>
      <c r="BN32" s="794">
        <v>22</v>
      </c>
      <c r="BO32" s="794"/>
      <c r="BP32" s="794"/>
      <c r="BQ32" s="794"/>
    </row>
    <row r="33" spans="1:81" ht="23.25" hidden="1" customHeight="1" x14ac:dyDescent="0.25">
      <c r="A33" s="579" t="s">
        <v>255</v>
      </c>
      <c r="B33" s="566">
        <v>11422</v>
      </c>
      <c r="C33" s="552"/>
      <c r="D33" s="357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815"/>
      <c r="K33" s="29">
        <f t="shared" si="5"/>
        <v>88</v>
      </c>
      <c r="L33" s="205"/>
      <c r="M33" s="520"/>
      <c r="N33" s="357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815">
        <f t="shared" si="43"/>
        <v>88</v>
      </c>
      <c r="U33" s="837"/>
      <c r="V33" s="836">
        <f t="shared" si="38"/>
        <v>100</v>
      </c>
      <c r="W33" s="845">
        <v>1326</v>
      </c>
      <c r="X33" s="379">
        <v>1326</v>
      </c>
      <c r="Y33" s="28">
        <f t="shared" si="44"/>
        <v>1326</v>
      </c>
      <c r="Z33" s="544"/>
      <c r="AA33" s="951">
        <v>88</v>
      </c>
      <c r="AB33" s="364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89">
        <v>88</v>
      </c>
      <c r="AG33" s="34">
        <f t="shared" si="45"/>
        <v>0</v>
      </c>
      <c r="AH33" s="151">
        <f t="shared" si="39"/>
        <v>100</v>
      </c>
      <c r="AI33" s="147"/>
      <c r="AJ33" s="364"/>
      <c r="AK33" s="34"/>
      <c r="AL33" s="34"/>
      <c r="AM33" s="34"/>
      <c r="AN33" s="772"/>
      <c r="AO33" s="34"/>
      <c r="AP33" s="142" t="str">
        <f t="shared" si="11"/>
        <v xml:space="preserve"> </v>
      </c>
      <c r="AQ33" s="147"/>
      <c r="AR33" s="364"/>
      <c r="AS33" s="34"/>
      <c r="AT33" s="34"/>
      <c r="AU33" s="38"/>
      <c r="AV33" s="335"/>
      <c r="AW33" s="34"/>
      <c r="AX33" s="458"/>
      <c r="AY33" s="520"/>
      <c r="AZ33" s="357"/>
      <c r="BA33" s="357">
        <f t="shared" si="18"/>
        <v>0</v>
      </c>
      <c r="BB33" s="357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35"/>
      <c r="BI33" s="28">
        <f t="shared" si="36"/>
        <v>0</v>
      </c>
      <c r="BJ33" s="146" t="str">
        <f t="shared" si="37"/>
        <v xml:space="preserve"> </v>
      </c>
      <c r="BL33" s="807">
        <f t="shared" si="15"/>
        <v>88</v>
      </c>
      <c r="BM33" s="807">
        <f t="shared" si="16"/>
        <v>88</v>
      </c>
      <c r="BN33" s="794">
        <v>88</v>
      </c>
      <c r="BO33" s="794"/>
      <c r="BP33" s="794"/>
      <c r="BQ33" s="794"/>
    </row>
    <row r="34" spans="1:81" ht="23.25" hidden="1" customHeight="1" x14ac:dyDescent="0.25">
      <c r="A34" s="579" t="s">
        <v>256</v>
      </c>
      <c r="B34" s="566">
        <v>11423</v>
      </c>
      <c r="C34" s="552"/>
      <c r="D34" s="357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815"/>
      <c r="K34" s="29">
        <f t="shared" si="5"/>
        <v>34.4</v>
      </c>
      <c r="L34" s="205"/>
      <c r="M34" s="520"/>
      <c r="N34" s="357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815">
        <f t="shared" si="43"/>
        <v>34.4</v>
      </c>
      <c r="U34" s="837"/>
      <c r="V34" s="836">
        <f t="shared" si="38"/>
        <v>100</v>
      </c>
      <c r="W34" s="845">
        <v>585</v>
      </c>
      <c r="X34" s="379">
        <v>585</v>
      </c>
      <c r="Y34" s="28">
        <f t="shared" si="44"/>
        <v>585</v>
      </c>
      <c r="Z34" s="544"/>
      <c r="AA34" s="951">
        <v>34.4</v>
      </c>
      <c r="AB34" s="364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89">
        <v>34.4</v>
      </c>
      <c r="AG34" s="34">
        <f t="shared" si="45"/>
        <v>0</v>
      </c>
      <c r="AH34" s="151">
        <f t="shared" si="39"/>
        <v>100</v>
      </c>
      <c r="AI34" s="147"/>
      <c r="AJ34" s="364"/>
      <c r="AK34" s="34"/>
      <c r="AL34" s="34"/>
      <c r="AM34" s="34"/>
      <c r="AN34" s="772"/>
      <c r="AO34" s="34"/>
      <c r="AP34" s="142" t="str">
        <f t="shared" si="11"/>
        <v xml:space="preserve"> </v>
      </c>
      <c r="AQ34" s="147"/>
      <c r="AR34" s="364"/>
      <c r="AS34" s="34"/>
      <c r="AT34" s="34"/>
      <c r="AU34" s="38"/>
      <c r="AV34" s="335"/>
      <c r="AW34" s="34"/>
      <c r="AX34" s="458"/>
      <c r="AY34" s="520"/>
      <c r="AZ34" s="357"/>
      <c r="BA34" s="357">
        <f t="shared" si="18"/>
        <v>0</v>
      </c>
      <c r="BB34" s="357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35"/>
      <c r="BI34" s="28">
        <f t="shared" si="36"/>
        <v>0</v>
      </c>
      <c r="BJ34" s="146" t="str">
        <f t="shared" si="37"/>
        <v xml:space="preserve"> </v>
      </c>
      <c r="BL34" s="807">
        <f t="shared" si="15"/>
        <v>34.4</v>
      </c>
      <c r="BM34" s="807">
        <f t="shared" si="16"/>
        <v>34.4</v>
      </c>
      <c r="BN34" s="794">
        <v>34.4</v>
      </c>
      <c r="BO34" s="794"/>
      <c r="BP34" s="794"/>
      <c r="BQ34" s="794"/>
    </row>
    <row r="35" spans="1:81" ht="23.25" hidden="1" customHeight="1" x14ac:dyDescent="0.25">
      <c r="A35" s="579" t="s">
        <v>257</v>
      </c>
      <c r="B35" s="566">
        <v>11424</v>
      </c>
      <c r="C35" s="552"/>
      <c r="D35" s="357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815"/>
      <c r="K35" s="29">
        <f t="shared" si="5"/>
        <v>91.1</v>
      </c>
      <c r="L35" s="205"/>
      <c r="M35" s="520"/>
      <c r="N35" s="357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815">
        <f t="shared" si="43"/>
        <v>91.1</v>
      </c>
      <c r="U35" s="837"/>
      <c r="V35" s="836">
        <f t="shared" si="38"/>
        <v>100</v>
      </c>
      <c r="W35" s="845">
        <v>1427</v>
      </c>
      <c r="X35" s="379">
        <v>1427</v>
      </c>
      <c r="Y35" s="28">
        <f t="shared" si="44"/>
        <v>1427</v>
      </c>
      <c r="Z35" s="544"/>
      <c r="AA35" s="951">
        <v>91.1</v>
      </c>
      <c r="AB35" s="364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89">
        <v>91.1</v>
      </c>
      <c r="AG35" s="34">
        <f t="shared" si="45"/>
        <v>0</v>
      </c>
      <c r="AH35" s="151">
        <f t="shared" si="39"/>
        <v>100</v>
      </c>
      <c r="AI35" s="147"/>
      <c r="AJ35" s="364"/>
      <c r="AK35" s="34"/>
      <c r="AL35" s="34"/>
      <c r="AM35" s="34"/>
      <c r="AN35" s="772"/>
      <c r="AO35" s="34"/>
      <c r="AP35" s="142" t="str">
        <f t="shared" si="11"/>
        <v xml:space="preserve"> </v>
      </c>
      <c r="AQ35" s="147"/>
      <c r="AR35" s="364"/>
      <c r="AS35" s="34"/>
      <c r="AT35" s="34"/>
      <c r="AU35" s="38"/>
      <c r="AV35" s="335"/>
      <c r="AW35" s="34"/>
      <c r="AX35" s="458"/>
      <c r="AY35" s="520"/>
      <c r="AZ35" s="357">
        <v>0.3</v>
      </c>
      <c r="BA35" s="357">
        <f t="shared" si="18"/>
        <v>0.3</v>
      </c>
      <c r="BB35" s="357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35"/>
      <c r="BI35" s="28">
        <f t="shared" si="36"/>
        <v>0</v>
      </c>
      <c r="BJ35" s="146" t="str">
        <f t="shared" si="37"/>
        <v xml:space="preserve"> </v>
      </c>
      <c r="BL35" s="807">
        <f t="shared" si="15"/>
        <v>91.1</v>
      </c>
      <c r="BM35" s="807">
        <f t="shared" si="16"/>
        <v>91.1</v>
      </c>
      <c r="BN35" s="794">
        <v>91.1</v>
      </c>
      <c r="BO35" s="794"/>
      <c r="BP35" s="794"/>
      <c r="BQ35" s="794"/>
    </row>
    <row r="36" spans="1:81" ht="23.25" hidden="1" customHeight="1" x14ac:dyDescent="0.25">
      <c r="A36" s="579" t="s">
        <v>258</v>
      </c>
      <c r="B36" s="566">
        <v>11425</v>
      </c>
      <c r="C36" s="552"/>
      <c r="D36" s="357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815"/>
      <c r="K36" s="29">
        <f t="shared" si="5"/>
        <v>12.6</v>
      </c>
      <c r="L36" s="205"/>
      <c r="M36" s="520"/>
      <c r="N36" s="357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815">
        <f t="shared" si="43"/>
        <v>12.6</v>
      </c>
      <c r="U36" s="837"/>
      <c r="V36" s="836">
        <f t="shared" si="38"/>
        <v>100</v>
      </c>
      <c r="W36" s="845">
        <v>173.6</v>
      </c>
      <c r="X36" s="379">
        <v>173.6</v>
      </c>
      <c r="Y36" s="28">
        <f t="shared" si="44"/>
        <v>173.6</v>
      </c>
      <c r="Z36" s="544"/>
      <c r="AA36" s="951">
        <v>12.6</v>
      </c>
      <c r="AB36" s="364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89">
        <v>12.6</v>
      </c>
      <c r="AG36" s="34">
        <f t="shared" si="45"/>
        <v>0</v>
      </c>
      <c r="AH36" s="151">
        <f t="shared" si="39"/>
        <v>100</v>
      </c>
      <c r="AI36" s="147"/>
      <c r="AJ36" s="364"/>
      <c r="AK36" s="34"/>
      <c r="AL36" s="34"/>
      <c r="AM36" s="34"/>
      <c r="AN36" s="772"/>
      <c r="AO36" s="34"/>
      <c r="AP36" s="142" t="str">
        <f t="shared" si="11"/>
        <v xml:space="preserve"> </v>
      </c>
      <c r="AQ36" s="147"/>
      <c r="AR36" s="364"/>
      <c r="AS36" s="34"/>
      <c r="AT36" s="34"/>
      <c r="AU36" s="38"/>
      <c r="AV36" s="335"/>
      <c r="AW36" s="34"/>
      <c r="AX36" s="458"/>
      <c r="AY36" s="520"/>
      <c r="AZ36" s="357"/>
      <c r="BA36" s="357">
        <f t="shared" si="18"/>
        <v>0</v>
      </c>
      <c r="BB36" s="357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35"/>
      <c r="BI36" s="28">
        <f t="shared" si="36"/>
        <v>0</v>
      </c>
      <c r="BJ36" s="146" t="str">
        <f t="shared" si="37"/>
        <v xml:space="preserve"> </v>
      </c>
      <c r="BL36" s="807">
        <f t="shared" si="15"/>
        <v>12.6</v>
      </c>
      <c r="BM36" s="807">
        <f t="shared" si="16"/>
        <v>12.6</v>
      </c>
      <c r="BN36" s="794">
        <v>12.6</v>
      </c>
      <c r="BO36" s="794">
        <v>0</v>
      </c>
      <c r="BP36" s="794">
        <v>0</v>
      </c>
      <c r="BQ36" s="794"/>
    </row>
    <row r="37" spans="1:81" ht="30" hidden="1" customHeight="1" x14ac:dyDescent="0.25">
      <c r="A37" s="579" t="s">
        <v>259</v>
      </c>
      <c r="B37" s="566">
        <v>11426</v>
      </c>
      <c r="C37" s="552"/>
      <c r="D37" s="357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811">
        <f>T37+BH37</f>
        <v>1.2999999999999998</v>
      </c>
      <c r="K37" s="29">
        <f t="shared" si="5"/>
        <v>-0.59999999999999987</v>
      </c>
      <c r="L37" s="164">
        <f t="shared" si="6"/>
        <v>53.846153846153854</v>
      </c>
      <c r="M37" s="517"/>
      <c r="N37" s="357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815">
        <f t="shared" si="43"/>
        <v>0.7</v>
      </c>
      <c r="U37" s="838">
        <f t="shared" si="30"/>
        <v>0</v>
      </c>
      <c r="V37" s="836">
        <f t="shared" si="38"/>
        <v>100</v>
      </c>
      <c r="W37" s="845">
        <v>10.9</v>
      </c>
      <c r="X37" s="379">
        <v>10.9</v>
      </c>
      <c r="Y37" s="28">
        <f t="shared" si="44"/>
        <v>10.9</v>
      </c>
      <c r="Z37" s="544"/>
      <c r="AA37" s="951">
        <v>0.7</v>
      </c>
      <c r="AB37" s="357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89">
        <v>0.7</v>
      </c>
      <c r="AG37" s="34">
        <f t="shared" si="45"/>
        <v>0</v>
      </c>
      <c r="AH37" s="151">
        <f t="shared" si="39"/>
        <v>100</v>
      </c>
      <c r="AI37" s="147"/>
      <c r="AJ37" s="357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771">
        <f>AN28-AN39</f>
        <v>0</v>
      </c>
      <c r="AO37" s="28">
        <f>AK37-AN37</f>
        <v>0</v>
      </c>
      <c r="AP37" s="142" t="str">
        <f t="shared" si="11"/>
        <v xml:space="preserve"> </v>
      </c>
      <c r="AQ37" s="145"/>
      <c r="AR37" s="357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726">
        <f>AV28-AV39</f>
        <v>0</v>
      </c>
      <c r="AW37" s="28">
        <f>AS37-AV37</f>
        <v>0</v>
      </c>
      <c r="AX37" s="451" t="str">
        <f t="shared" si="13"/>
        <v xml:space="preserve"> </v>
      </c>
      <c r="AY37" s="517"/>
      <c r="AZ37" s="357"/>
      <c r="BA37" s="357">
        <f t="shared" si="18"/>
        <v>0</v>
      </c>
      <c r="BB37" s="357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726">
        <f>BH28-BH39</f>
        <v>0.6</v>
      </c>
      <c r="BI37" s="28">
        <f t="shared" si="36"/>
        <v>-0.6</v>
      </c>
      <c r="BJ37" s="146">
        <f t="shared" si="37"/>
        <v>0</v>
      </c>
      <c r="BL37" s="807">
        <f t="shared" si="15"/>
        <v>0.7</v>
      </c>
      <c r="BM37" s="807">
        <f t="shared" si="16"/>
        <v>0.7</v>
      </c>
      <c r="BN37" s="794">
        <v>0.7</v>
      </c>
      <c r="BO37" s="794"/>
      <c r="BP37" s="794"/>
      <c r="BQ37" s="794"/>
    </row>
    <row r="38" spans="1:81" ht="24.75" hidden="1" customHeight="1" x14ac:dyDescent="0.25">
      <c r="A38" s="579" t="s">
        <v>253</v>
      </c>
      <c r="B38" s="566">
        <v>11427</v>
      </c>
      <c r="C38" s="552"/>
      <c r="D38" s="357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811"/>
      <c r="K38" s="29">
        <f t="shared" si="5"/>
        <v>1.6</v>
      </c>
      <c r="L38" s="164"/>
      <c r="M38" s="517"/>
      <c r="N38" s="357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815">
        <f t="shared" si="43"/>
        <v>1.6</v>
      </c>
      <c r="U38" s="838"/>
      <c r="V38" s="836">
        <f t="shared" si="38"/>
        <v>100</v>
      </c>
      <c r="W38" s="845">
        <v>22</v>
      </c>
      <c r="X38" s="379">
        <v>22</v>
      </c>
      <c r="Y38" s="28">
        <f t="shared" si="44"/>
        <v>22</v>
      </c>
      <c r="Z38" s="544"/>
      <c r="AA38" s="951">
        <v>1.6</v>
      </c>
      <c r="AB38" s="357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89">
        <v>1.6</v>
      </c>
      <c r="AG38" s="34">
        <f t="shared" si="45"/>
        <v>0</v>
      </c>
      <c r="AH38" s="151">
        <f t="shared" si="39"/>
        <v>100</v>
      </c>
      <c r="AI38" s="147"/>
      <c r="AJ38" s="357"/>
      <c r="AK38" s="28"/>
      <c r="AL38" s="28"/>
      <c r="AM38" s="28"/>
      <c r="AN38" s="771"/>
      <c r="AO38" s="28"/>
      <c r="AP38" s="142" t="str">
        <f t="shared" si="11"/>
        <v xml:space="preserve"> </v>
      </c>
      <c r="AQ38" s="145"/>
      <c r="AR38" s="357"/>
      <c r="AS38" s="28"/>
      <c r="AT38" s="28"/>
      <c r="AU38" s="29"/>
      <c r="AV38" s="726"/>
      <c r="AW38" s="28"/>
      <c r="AX38" s="451"/>
      <c r="AY38" s="517"/>
      <c r="AZ38" s="357">
        <v>0.1</v>
      </c>
      <c r="BA38" s="357">
        <f t="shared" si="18"/>
        <v>0.1</v>
      </c>
      <c r="BB38" s="357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726"/>
      <c r="BI38" s="28">
        <f t="shared" si="36"/>
        <v>0</v>
      </c>
      <c r="BJ38" s="146" t="str">
        <f t="shared" si="37"/>
        <v xml:space="preserve"> </v>
      </c>
      <c r="BL38" s="807">
        <f t="shared" si="15"/>
        <v>1.6</v>
      </c>
      <c r="BM38" s="807">
        <f t="shared" si="16"/>
        <v>1.6</v>
      </c>
      <c r="BN38" s="794">
        <v>1.6</v>
      </c>
      <c r="BO38" s="794"/>
      <c r="BP38" s="794"/>
      <c r="BQ38" s="794"/>
    </row>
    <row r="39" spans="1:81" ht="23.25" customHeight="1" x14ac:dyDescent="0.25">
      <c r="A39" s="579" t="s">
        <v>18</v>
      </c>
      <c r="B39" s="566">
        <v>11429</v>
      </c>
      <c r="C39" s="357">
        <f>M39+AY39</f>
        <v>-15</v>
      </c>
      <c r="D39" s="357">
        <f t="shared" si="46"/>
        <v>-15</v>
      </c>
      <c r="E39" s="28">
        <f t="shared" si="42"/>
        <v>0</v>
      </c>
      <c r="F39" s="28">
        <f t="shared" si="32"/>
        <v>0</v>
      </c>
      <c r="G39" s="28">
        <f t="shared" si="33"/>
        <v>0</v>
      </c>
      <c r="H39" s="28">
        <f t="shared" si="3"/>
        <v>15</v>
      </c>
      <c r="I39" s="28">
        <f t="shared" si="4"/>
        <v>0</v>
      </c>
      <c r="J39" s="811">
        <f t="shared" ref="J39:J52" si="48">T39+BH39</f>
        <v>-1.8</v>
      </c>
      <c r="K39" s="29">
        <f t="shared" si="5"/>
        <v>1.8</v>
      </c>
      <c r="L39" s="164">
        <f t="shared" si="6"/>
        <v>0</v>
      </c>
      <c r="M39" s="357">
        <f>W39+AI39+AQ39</f>
        <v>-15</v>
      </c>
      <c r="N39" s="357">
        <f t="shared" si="47"/>
        <v>-15</v>
      </c>
      <c r="O39" s="28">
        <f t="shared" si="17"/>
        <v>0</v>
      </c>
      <c r="P39" s="28">
        <f t="shared" si="7"/>
        <v>0</v>
      </c>
      <c r="Q39" s="28">
        <f t="shared" si="8"/>
        <v>0</v>
      </c>
      <c r="R39" s="28">
        <f t="shared" si="0"/>
        <v>15</v>
      </c>
      <c r="S39" s="28">
        <f t="shared" si="1"/>
        <v>0</v>
      </c>
      <c r="T39" s="815">
        <f t="shared" si="43"/>
        <v>-1.8</v>
      </c>
      <c r="U39" s="838">
        <f t="shared" si="30"/>
        <v>1.8</v>
      </c>
      <c r="V39" s="836">
        <f t="shared" si="38"/>
        <v>0</v>
      </c>
      <c r="W39" s="845">
        <v>-15</v>
      </c>
      <c r="X39" s="379">
        <v>-15</v>
      </c>
      <c r="Y39" s="28">
        <f t="shared" si="44"/>
        <v>-15</v>
      </c>
      <c r="Z39" s="544"/>
      <c r="AA39" s="951"/>
      <c r="AB39" s="357">
        <f t="shared" si="9"/>
        <v>0</v>
      </c>
      <c r="AC39" s="28"/>
      <c r="AD39" s="28">
        <f t="shared" si="19"/>
        <v>15</v>
      </c>
      <c r="AE39" s="28">
        <f t="shared" si="10"/>
        <v>0</v>
      </c>
      <c r="AF39" s="889">
        <v>-1.8</v>
      </c>
      <c r="AG39" s="28">
        <f t="shared" ref="AG39:AG70" si="49">AA39-AF39</f>
        <v>1.8</v>
      </c>
      <c r="AH39" s="151">
        <f t="shared" si="39"/>
        <v>0</v>
      </c>
      <c r="AI39" s="145"/>
      <c r="AJ39" s="357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771"/>
      <c r="AO39" s="28">
        <f>AK39-AN39</f>
        <v>0</v>
      </c>
      <c r="AP39" s="142" t="str">
        <f t="shared" si="11"/>
        <v xml:space="preserve"> </v>
      </c>
      <c r="AQ39" s="145"/>
      <c r="AR39" s="357"/>
      <c r="AS39" s="28"/>
      <c r="AT39" s="28">
        <f>AS39-AR39</f>
        <v>0</v>
      </c>
      <c r="AU39" s="29" t="str">
        <f t="shared" si="12"/>
        <v xml:space="preserve"> </v>
      </c>
      <c r="AV39" s="726"/>
      <c r="AW39" s="28">
        <f>AS39-AV39</f>
        <v>0</v>
      </c>
      <c r="AX39" s="451" t="str">
        <f t="shared" si="13"/>
        <v xml:space="preserve"> </v>
      </c>
      <c r="AY39" s="517"/>
      <c r="AZ39" s="357"/>
      <c r="BA39" s="357">
        <f t="shared" si="18"/>
        <v>0</v>
      </c>
      <c r="BB39" s="357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726"/>
      <c r="BI39" s="28">
        <f t="shared" si="36"/>
        <v>0</v>
      </c>
      <c r="BJ39" s="146" t="str">
        <f t="shared" si="37"/>
        <v xml:space="preserve"> </v>
      </c>
      <c r="BL39" s="807">
        <f t="shared" si="15"/>
        <v>0</v>
      </c>
      <c r="BM39" s="807">
        <f t="shared" si="16"/>
        <v>0</v>
      </c>
      <c r="BN39" s="794"/>
      <c r="BO39" s="794"/>
      <c r="BP39" s="794"/>
      <c r="BQ39" s="794"/>
    </row>
    <row r="40" spans="1:81" s="233" customFormat="1" ht="23.25" customHeight="1" x14ac:dyDescent="0.25">
      <c r="A40" s="580" t="s">
        <v>245</v>
      </c>
      <c r="B40" s="581">
        <v>1144</v>
      </c>
      <c r="C40" s="428">
        <f>M40+AY40</f>
        <v>586</v>
      </c>
      <c r="D40" s="428">
        <f t="shared" si="46"/>
        <v>594</v>
      </c>
      <c r="E40" s="36">
        <f t="shared" si="42"/>
        <v>109.5</v>
      </c>
      <c r="F40" s="36">
        <f t="shared" si="32"/>
        <v>109.5</v>
      </c>
      <c r="G40" s="36">
        <f t="shared" si="33"/>
        <v>0</v>
      </c>
      <c r="H40" s="36">
        <f t="shared" si="3"/>
        <v>-484.5</v>
      </c>
      <c r="I40" s="36">
        <f t="shared" si="4"/>
        <v>18.434343434343432</v>
      </c>
      <c r="J40" s="811">
        <f t="shared" si="48"/>
        <v>102.10000000000001</v>
      </c>
      <c r="K40" s="29">
        <f t="shared" si="5"/>
        <v>7.3999999999999915</v>
      </c>
      <c r="L40" s="164">
        <f t="shared" si="6"/>
        <v>107.24779627815866</v>
      </c>
      <c r="M40" s="428">
        <f>W40+AI40+AQ40</f>
        <v>8.6999999999999993</v>
      </c>
      <c r="N40" s="428">
        <f t="shared" si="47"/>
        <v>8.6999999999999993</v>
      </c>
      <c r="O40" s="36">
        <f t="shared" si="17"/>
        <v>1.7</v>
      </c>
      <c r="P40" s="36">
        <f t="shared" si="7"/>
        <v>1.7</v>
      </c>
      <c r="Q40" s="36">
        <f t="shared" si="8"/>
        <v>0</v>
      </c>
      <c r="R40" s="36">
        <f t="shared" si="0"/>
        <v>-6.9999999999999991</v>
      </c>
      <c r="S40" s="36">
        <f t="shared" si="1"/>
        <v>19.540229885057471</v>
      </c>
      <c r="T40" s="815">
        <f t="shared" si="43"/>
        <v>1.7</v>
      </c>
      <c r="U40" s="79">
        <f t="shared" si="30"/>
        <v>0</v>
      </c>
      <c r="V40" s="695">
        <f t="shared" si="38"/>
        <v>100</v>
      </c>
      <c r="W40" s="849">
        <v>8.6999999999999993</v>
      </c>
      <c r="X40" s="488">
        <v>8.6999999999999993</v>
      </c>
      <c r="Y40" s="36">
        <f>X40-Z40</f>
        <v>8.6999999999999993</v>
      </c>
      <c r="Z40" s="925"/>
      <c r="AA40" s="954">
        <v>1.7</v>
      </c>
      <c r="AB40" s="410">
        <f t="shared" si="9"/>
        <v>1.7</v>
      </c>
      <c r="AC40" s="231"/>
      <c r="AD40" s="36">
        <f t="shared" si="19"/>
        <v>-6.9999999999999991</v>
      </c>
      <c r="AE40" s="36">
        <f t="shared" si="10"/>
        <v>19.540229885057471</v>
      </c>
      <c r="AF40" s="892">
        <v>1.7</v>
      </c>
      <c r="AG40" s="28">
        <f t="shared" si="49"/>
        <v>0</v>
      </c>
      <c r="AH40" s="151">
        <f t="shared" si="39"/>
        <v>100</v>
      </c>
      <c r="AI40" s="232"/>
      <c r="AJ40" s="410"/>
      <c r="AK40" s="231"/>
      <c r="AL40" s="231"/>
      <c r="AM40" s="231"/>
      <c r="AN40" s="775"/>
      <c r="AO40" s="231"/>
      <c r="AP40" s="142" t="str">
        <f t="shared" si="11"/>
        <v xml:space="preserve"> </v>
      </c>
      <c r="AQ40" s="232"/>
      <c r="AR40" s="410"/>
      <c r="AS40" s="231"/>
      <c r="AT40" s="231"/>
      <c r="AU40" s="230"/>
      <c r="AV40" s="729"/>
      <c r="AW40" s="231"/>
      <c r="AX40" s="460"/>
      <c r="AY40" s="639">
        <v>577.29999999999995</v>
      </c>
      <c r="AZ40" s="410">
        <v>585.29999999999995</v>
      </c>
      <c r="BA40" s="410">
        <f t="shared" si="18"/>
        <v>585.29999999999995</v>
      </c>
      <c r="BB40" s="410"/>
      <c r="BC40" s="231">
        <v>107.8</v>
      </c>
      <c r="BD40" s="231">
        <f t="shared" si="14"/>
        <v>107.8</v>
      </c>
      <c r="BE40" s="231"/>
      <c r="BF40" s="231">
        <f t="shared" ref="BF40:BF46" si="51">BC40-AZ40</f>
        <v>-477.49999999999994</v>
      </c>
      <c r="BG40" s="231">
        <f t="shared" ref="BG40:BG46" si="52">IF(AZ40&lt;&gt;0,IF(BC40/AZ40*100&lt;0,"&lt;0",IF(BC40/AZ40*100&gt;200,"&gt;200",BC40/AZ40*100))," ")</f>
        <v>18.41790534768495</v>
      </c>
      <c r="BH40" s="729">
        <v>100.4</v>
      </c>
      <c r="BI40" s="28">
        <f t="shared" si="36"/>
        <v>7.3999999999999915</v>
      </c>
      <c r="BJ40" s="146">
        <f t="shared" si="37"/>
        <v>107.37051792828684</v>
      </c>
      <c r="BK40" s="2"/>
      <c r="BL40" s="807">
        <f t="shared" si="15"/>
        <v>53.6</v>
      </c>
      <c r="BM40" s="807">
        <f t="shared" si="16"/>
        <v>0.9</v>
      </c>
      <c r="BN40" s="794">
        <v>0.9</v>
      </c>
      <c r="BO40" s="794"/>
      <c r="BP40" s="794"/>
      <c r="BQ40" s="794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3" customFormat="1" ht="33" customHeight="1" x14ac:dyDescent="0.25">
      <c r="A41" s="580" t="s">
        <v>246</v>
      </c>
      <c r="B41" s="581">
        <v>1145</v>
      </c>
      <c r="C41" s="428">
        <f>M41+AY41</f>
        <v>518.30000000000007</v>
      </c>
      <c r="D41" s="428">
        <f t="shared" si="46"/>
        <v>519.6</v>
      </c>
      <c r="E41" s="36">
        <f t="shared" si="42"/>
        <v>95.8</v>
      </c>
      <c r="F41" s="36">
        <f t="shared" si="32"/>
        <v>95.8</v>
      </c>
      <c r="G41" s="36">
        <f t="shared" si="33"/>
        <v>0</v>
      </c>
      <c r="H41" s="36">
        <f t="shared" si="3"/>
        <v>-423.8</v>
      </c>
      <c r="I41" s="36">
        <f t="shared" si="4"/>
        <v>18.437259430331025</v>
      </c>
      <c r="J41" s="811">
        <f t="shared" si="48"/>
        <v>74.900000000000006</v>
      </c>
      <c r="K41" s="29">
        <f t="shared" si="5"/>
        <v>20.899999999999991</v>
      </c>
      <c r="L41" s="164">
        <f t="shared" si="6"/>
        <v>127.90387182910546</v>
      </c>
      <c r="M41" s="428">
        <f>W41+AI41+AQ41</f>
        <v>486.6</v>
      </c>
      <c r="N41" s="428">
        <f t="shared" si="47"/>
        <v>486.6</v>
      </c>
      <c r="O41" s="36">
        <f t="shared" si="17"/>
        <v>88.2</v>
      </c>
      <c r="P41" s="36">
        <f t="shared" si="7"/>
        <v>88.2</v>
      </c>
      <c r="Q41" s="36">
        <f t="shared" si="8"/>
        <v>0</v>
      </c>
      <c r="R41" s="36">
        <f t="shared" si="0"/>
        <v>-398.40000000000003</v>
      </c>
      <c r="S41" s="36">
        <f t="shared" si="1"/>
        <v>18.125770653514181</v>
      </c>
      <c r="T41" s="815">
        <f t="shared" si="43"/>
        <v>67.2</v>
      </c>
      <c r="U41" s="79">
        <f t="shared" si="30"/>
        <v>21</v>
      </c>
      <c r="V41" s="695">
        <f t="shared" si="38"/>
        <v>131.25</v>
      </c>
      <c r="W41" s="849">
        <v>486.6</v>
      </c>
      <c r="X41" s="488">
        <v>486.6</v>
      </c>
      <c r="Y41" s="36">
        <f>X41-Z41</f>
        <v>486.6</v>
      </c>
      <c r="Z41" s="925"/>
      <c r="AA41" s="954">
        <v>88.2</v>
      </c>
      <c r="AB41" s="410">
        <f t="shared" si="9"/>
        <v>88.2</v>
      </c>
      <c r="AC41" s="231"/>
      <c r="AD41" s="36">
        <f t="shared" si="19"/>
        <v>-398.40000000000003</v>
      </c>
      <c r="AE41" s="36">
        <f t="shared" si="10"/>
        <v>18.125770653514181</v>
      </c>
      <c r="AF41" s="892">
        <v>67.2</v>
      </c>
      <c r="AG41" s="28">
        <f t="shared" si="49"/>
        <v>21</v>
      </c>
      <c r="AH41" s="151">
        <f t="shared" si="39"/>
        <v>131.25</v>
      </c>
      <c r="AI41" s="232"/>
      <c r="AJ41" s="410"/>
      <c r="AK41" s="231"/>
      <c r="AL41" s="231"/>
      <c r="AM41" s="231"/>
      <c r="AN41" s="775"/>
      <c r="AO41" s="231"/>
      <c r="AP41" s="142" t="str">
        <f t="shared" si="11"/>
        <v xml:space="preserve"> </v>
      </c>
      <c r="AQ41" s="232"/>
      <c r="AR41" s="410"/>
      <c r="AS41" s="231"/>
      <c r="AT41" s="231"/>
      <c r="AU41" s="230"/>
      <c r="AV41" s="729"/>
      <c r="AW41" s="231"/>
      <c r="AX41" s="460"/>
      <c r="AY41" s="639">
        <v>31.7</v>
      </c>
      <c r="AZ41" s="410">
        <v>33</v>
      </c>
      <c r="BA41" s="410">
        <f t="shared" si="18"/>
        <v>33</v>
      </c>
      <c r="BB41" s="410"/>
      <c r="BC41" s="231">
        <v>7.6</v>
      </c>
      <c r="BD41" s="231">
        <f t="shared" si="14"/>
        <v>7.6</v>
      </c>
      <c r="BE41" s="231"/>
      <c r="BF41" s="231">
        <f t="shared" si="51"/>
        <v>-25.4</v>
      </c>
      <c r="BG41" s="231">
        <f t="shared" si="52"/>
        <v>23.030303030303028</v>
      </c>
      <c r="BH41" s="729">
        <v>7.7</v>
      </c>
      <c r="BI41" s="28">
        <f t="shared" si="36"/>
        <v>-0.10000000000000053</v>
      </c>
      <c r="BJ41" s="146">
        <f t="shared" si="37"/>
        <v>98.701298701298697</v>
      </c>
      <c r="BK41" s="2"/>
      <c r="BL41" s="807">
        <f t="shared" si="15"/>
        <v>31.9</v>
      </c>
      <c r="BM41" s="807">
        <f t="shared" si="16"/>
        <v>27.4</v>
      </c>
      <c r="BN41" s="794">
        <v>27.4</v>
      </c>
      <c r="BO41" s="794"/>
      <c r="BP41" s="794"/>
      <c r="BQ41" s="748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3" customFormat="1" ht="23.25" customHeight="1" x14ac:dyDescent="0.25">
      <c r="A42" s="580" t="s">
        <v>247</v>
      </c>
      <c r="B42" s="581">
        <v>1146</v>
      </c>
      <c r="C42" s="428">
        <f>M42+AY42</f>
        <v>1101.3</v>
      </c>
      <c r="D42" s="428">
        <f t="shared" si="46"/>
        <v>1101.8</v>
      </c>
      <c r="E42" s="36">
        <f t="shared" si="42"/>
        <v>175.9</v>
      </c>
      <c r="F42" s="36">
        <f t="shared" si="32"/>
        <v>175.9</v>
      </c>
      <c r="G42" s="36">
        <f t="shared" si="33"/>
        <v>0</v>
      </c>
      <c r="H42" s="36">
        <f t="shared" si="3"/>
        <v>-925.9</v>
      </c>
      <c r="I42" s="36">
        <f t="shared" si="4"/>
        <v>15.964784897440554</v>
      </c>
      <c r="J42" s="811">
        <f t="shared" si="48"/>
        <v>156.4</v>
      </c>
      <c r="K42" s="29">
        <f t="shared" si="5"/>
        <v>19.5</v>
      </c>
      <c r="L42" s="164">
        <f t="shared" si="6"/>
        <v>112.46803069053708</v>
      </c>
      <c r="M42" s="428">
        <f>W42+AI42+AQ42</f>
        <v>1049.7</v>
      </c>
      <c r="N42" s="428">
        <f t="shared" si="47"/>
        <v>1049.7</v>
      </c>
      <c r="O42" s="36">
        <f t="shared" si="17"/>
        <v>161.30000000000001</v>
      </c>
      <c r="P42" s="36">
        <f t="shared" si="7"/>
        <v>161.30000000000001</v>
      </c>
      <c r="Q42" s="36">
        <f t="shared" si="8"/>
        <v>0</v>
      </c>
      <c r="R42" s="36">
        <f t="shared" si="0"/>
        <v>-888.40000000000009</v>
      </c>
      <c r="S42" s="36">
        <f t="shared" si="1"/>
        <v>15.36629513194246</v>
      </c>
      <c r="T42" s="815">
        <f t="shared" si="43"/>
        <v>147.4</v>
      </c>
      <c r="U42" s="79">
        <f t="shared" si="30"/>
        <v>13.900000000000006</v>
      </c>
      <c r="V42" s="695">
        <f t="shared" si="38"/>
        <v>109.43012211668928</v>
      </c>
      <c r="W42" s="849">
        <v>1049.7</v>
      </c>
      <c r="X42" s="488">
        <v>1049.7</v>
      </c>
      <c r="Y42" s="36">
        <f>X42-Z42</f>
        <v>1049.7</v>
      </c>
      <c r="Z42" s="925"/>
      <c r="AA42" s="954">
        <v>161.30000000000001</v>
      </c>
      <c r="AB42" s="410">
        <f t="shared" si="9"/>
        <v>161.30000000000001</v>
      </c>
      <c r="AC42" s="231"/>
      <c r="AD42" s="36">
        <f t="shared" si="19"/>
        <v>-888.40000000000009</v>
      </c>
      <c r="AE42" s="36">
        <f t="shared" si="10"/>
        <v>15.36629513194246</v>
      </c>
      <c r="AF42" s="892">
        <v>147.4</v>
      </c>
      <c r="AG42" s="28">
        <f t="shared" si="49"/>
        <v>13.900000000000006</v>
      </c>
      <c r="AH42" s="151">
        <f t="shared" si="39"/>
        <v>109.43012211668928</v>
      </c>
      <c r="AI42" s="232"/>
      <c r="AJ42" s="410"/>
      <c r="AK42" s="231"/>
      <c r="AL42" s="231"/>
      <c r="AM42" s="231"/>
      <c r="AN42" s="775"/>
      <c r="AO42" s="231"/>
      <c r="AP42" s="142" t="str">
        <f t="shared" si="11"/>
        <v xml:space="preserve"> </v>
      </c>
      <c r="AQ42" s="232"/>
      <c r="AR42" s="410"/>
      <c r="AS42" s="231"/>
      <c r="AT42" s="231"/>
      <c r="AU42" s="230"/>
      <c r="AV42" s="729"/>
      <c r="AW42" s="231"/>
      <c r="AX42" s="460"/>
      <c r="AY42" s="639">
        <v>51.6</v>
      </c>
      <c r="AZ42" s="410">
        <v>52.1</v>
      </c>
      <c r="BA42" s="410">
        <f t="shared" si="18"/>
        <v>52.1</v>
      </c>
      <c r="BB42" s="410"/>
      <c r="BC42" s="231">
        <v>14.6</v>
      </c>
      <c r="BD42" s="231">
        <f t="shared" si="14"/>
        <v>14.6</v>
      </c>
      <c r="BE42" s="231"/>
      <c r="BF42" s="231">
        <f t="shared" si="51"/>
        <v>-37.5</v>
      </c>
      <c r="BG42" s="231">
        <f t="shared" si="52"/>
        <v>28.023032629558543</v>
      </c>
      <c r="BH42" s="729">
        <v>9</v>
      </c>
      <c r="BI42" s="28">
        <f t="shared" si="36"/>
        <v>5.6</v>
      </c>
      <c r="BJ42" s="146">
        <f t="shared" si="37"/>
        <v>162.22222222222223</v>
      </c>
      <c r="BK42" s="2"/>
      <c r="BL42" s="807">
        <f t="shared" si="15"/>
        <v>40.1</v>
      </c>
      <c r="BM42" s="807">
        <f t="shared" si="16"/>
        <v>22.8</v>
      </c>
      <c r="BN42" s="794">
        <v>22.8</v>
      </c>
      <c r="BO42" s="794"/>
      <c r="BP42" s="794"/>
      <c r="BQ42" s="794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75" t="s">
        <v>38</v>
      </c>
      <c r="B43" s="566" t="s">
        <v>270</v>
      </c>
      <c r="C43" s="357">
        <f>M43+AY43</f>
        <v>2465</v>
      </c>
      <c r="D43" s="357">
        <f t="shared" si="46"/>
        <v>2465</v>
      </c>
      <c r="E43" s="28">
        <f t="shared" si="42"/>
        <v>334.9</v>
      </c>
      <c r="F43" s="28">
        <f t="shared" si="32"/>
        <v>334.9</v>
      </c>
      <c r="G43" s="28">
        <f t="shared" si="33"/>
        <v>0</v>
      </c>
      <c r="H43" s="28">
        <f t="shared" si="3"/>
        <v>-2130.1</v>
      </c>
      <c r="I43" s="28">
        <f t="shared" si="4"/>
        <v>13.586206896551722</v>
      </c>
      <c r="J43" s="811">
        <f t="shared" si="48"/>
        <v>306</v>
      </c>
      <c r="K43" s="29">
        <f t="shared" si="5"/>
        <v>28.899999999999977</v>
      </c>
      <c r="L43" s="164">
        <f t="shared" si="6"/>
        <v>109.44444444444443</v>
      </c>
      <c r="M43" s="357">
        <f>W43+AI43+AQ43</f>
        <v>2465</v>
      </c>
      <c r="N43" s="357">
        <f t="shared" si="47"/>
        <v>2465</v>
      </c>
      <c r="O43" s="28">
        <f t="shared" si="17"/>
        <v>334.9</v>
      </c>
      <c r="P43" s="28">
        <f t="shared" si="7"/>
        <v>334.9</v>
      </c>
      <c r="Q43" s="28">
        <f t="shared" si="8"/>
        <v>0</v>
      </c>
      <c r="R43" s="28">
        <f t="shared" si="0"/>
        <v>-2130.1</v>
      </c>
      <c r="S43" s="28">
        <f t="shared" si="1"/>
        <v>13.586206896551722</v>
      </c>
      <c r="T43" s="811">
        <f t="shared" ref="T43:T73" si="53">AF43+AN43+AV43</f>
        <v>306</v>
      </c>
      <c r="U43" s="79">
        <f t="shared" si="30"/>
        <v>28.899999999999977</v>
      </c>
      <c r="V43" s="673">
        <f t="shared" ref="V43:V73" si="54">IF(T43&lt;&gt;0,IF(O43/T43*100&lt;0,"&lt;0",IF(O43/T43*100&gt;200,"&gt;200",O43/T43*100))," ")</f>
        <v>109.44444444444443</v>
      </c>
      <c r="W43" s="845">
        <f>W45+W46</f>
        <v>2465</v>
      </c>
      <c r="X43" s="379">
        <f>X45+X46</f>
        <v>2465</v>
      </c>
      <c r="Y43" s="379">
        <f>Y45+Y46</f>
        <v>2465</v>
      </c>
      <c r="Z43" s="379">
        <f>Z45+Z46</f>
        <v>0</v>
      </c>
      <c r="AA43" s="379">
        <f>AA45+AA46</f>
        <v>334.9</v>
      </c>
      <c r="AB43" s="357">
        <f t="shared" si="9"/>
        <v>334.9</v>
      </c>
      <c r="AC43" s="28">
        <f>AC45+AC46</f>
        <v>0</v>
      </c>
      <c r="AD43" s="28">
        <f t="shared" si="19"/>
        <v>-2130.1</v>
      </c>
      <c r="AE43" s="28">
        <f t="shared" si="10"/>
        <v>13.586206896551722</v>
      </c>
      <c r="AF43" s="889">
        <f>AF45+AF46</f>
        <v>306</v>
      </c>
      <c r="AG43" s="28">
        <f t="shared" si="49"/>
        <v>28.899999999999977</v>
      </c>
      <c r="AH43" s="146">
        <f>IF(AF43&lt;&gt;0,IF(AA43/AF43*100&lt;0,"&lt;0",IF(AA43/AF43*100&gt;200,"&gt;200",AA43/AF43*100))," ")</f>
        <v>109.44444444444443</v>
      </c>
      <c r="AI43" s="145"/>
      <c r="AJ43" s="357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771"/>
      <c r="AO43" s="28">
        <f>AK43-AN43</f>
        <v>0</v>
      </c>
      <c r="AP43" s="142" t="str">
        <f t="shared" si="11"/>
        <v xml:space="preserve"> </v>
      </c>
      <c r="AQ43" s="145"/>
      <c r="AR43" s="357"/>
      <c r="AS43" s="28"/>
      <c r="AT43" s="28">
        <f>AS43-AR43</f>
        <v>0</v>
      </c>
      <c r="AU43" s="29" t="str">
        <f t="shared" si="12"/>
        <v xml:space="preserve"> </v>
      </c>
      <c r="AV43" s="726"/>
      <c r="AW43" s="28">
        <f>AS43-AV43</f>
        <v>0</v>
      </c>
      <c r="AX43" s="456" t="str">
        <f t="shared" si="13"/>
        <v xml:space="preserve"> </v>
      </c>
      <c r="AY43" s="517"/>
      <c r="AZ43" s="357"/>
      <c r="BA43" s="357">
        <f t="shared" si="18"/>
        <v>0</v>
      </c>
      <c r="BB43" s="357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726"/>
      <c r="BI43" s="28">
        <f t="shared" ref="BI43:BI70" si="55">BC43-BH43</f>
        <v>0</v>
      </c>
      <c r="BJ43" s="146" t="str">
        <f t="shared" si="37"/>
        <v xml:space="preserve"> </v>
      </c>
      <c r="BL43" s="807">
        <f t="shared" si="15"/>
        <v>67.699999999999989</v>
      </c>
      <c r="BM43" s="807">
        <f t="shared" si="16"/>
        <v>67.699999999999989</v>
      </c>
      <c r="BN43" s="748">
        <v>67.699999999999989</v>
      </c>
      <c r="BO43" s="794"/>
      <c r="BP43" s="794"/>
      <c r="BQ43" s="794"/>
    </row>
    <row r="44" spans="1:81" ht="21.75" customHeight="1" x14ac:dyDescent="0.25">
      <c r="A44" s="582" t="s">
        <v>4</v>
      </c>
      <c r="B44" s="566"/>
      <c r="C44" s="552"/>
      <c r="D44" s="357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811">
        <f t="shared" si="48"/>
        <v>0</v>
      </c>
      <c r="K44" s="29">
        <f t="shared" si="5"/>
        <v>0</v>
      </c>
      <c r="L44" s="164" t="str">
        <f t="shared" si="6"/>
        <v xml:space="preserve"> </v>
      </c>
      <c r="M44" s="517"/>
      <c r="N44" s="357"/>
      <c r="O44" s="28"/>
      <c r="P44" s="28"/>
      <c r="Q44" s="28"/>
      <c r="R44" s="28"/>
      <c r="S44" s="28"/>
      <c r="T44" s="811"/>
      <c r="U44" s="79">
        <f t="shared" si="30"/>
        <v>0</v>
      </c>
      <c r="V44" s="673" t="str">
        <f t="shared" si="54"/>
        <v xml:space="preserve"> </v>
      </c>
      <c r="W44" s="845"/>
      <c r="X44" s="379"/>
      <c r="Y44" s="28"/>
      <c r="Z44" s="544"/>
      <c r="AA44" s="951"/>
      <c r="AB44" s="357"/>
      <c r="AC44" s="28"/>
      <c r="AD44" s="28"/>
      <c r="AE44" s="28"/>
      <c r="AF44" s="889"/>
      <c r="AG44" s="28">
        <f t="shared" si="49"/>
        <v>0</v>
      </c>
      <c r="AH44" s="146" t="str">
        <f t="shared" ref="AH44:AH53" si="56">IF(AF44&lt;&gt;0,IF(AA44/AF44*100&lt;0,"&lt;0",IF(AA44/AF44*100&gt;200,"&gt;200",AA44/AF44*100))," ")</f>
        <v xml:space="preserve"> </v>
      </c>
      <c r="AI44" s="145"/>
      <c r="AJ44" s="357"/>
      <c r="AK44" s="28"/>
      <c r="AL44" s="28"/>
      <c r="AM44" s="28"/>
      <c r="AN44" s="771"/>
      <c r="AO44" s="28"/>
      <c r="AP44" s="142" t="str">
        <f t="shared" si="11"/>
        <v xml:space="preserve"> </v>
      </c>
      <c r="AQ44" s="145"/>
      <c r="AR44" s="357"/>
      <c r="AS44" s="28"/>
      <c r="AT44" s="28"/>
      <c r="AU44" s="29"/>
      <c r="AV44" s="726"/>
      <c r="AW44" s="28"/>
      <c r="AX44" s="456"/>
      <c r="AY44" s="517"/>
      <c r="AZ44" s="357"/>
      <c r="BA44" s="357">
        <f t="shared" si="18"/>
        <v>0</v>
      </c>
      <c r="BB44" s="357"/>
      <c r="BC44" s="28"/>
      <c r="BD44" s="28"/>
      <c r="BE44" s="28"/>
      <c r="BF44" s="34"/>
      <c r="BG44" s="34"/>
      <c r="BH44" s="726"/>
      <c r="BI44" s="28"/>
      <c r="BJ44" s="146" t="str">
        <f t="shared" si="37"/>
        <v xml:space="preserve"> </v>
      </c>
      <c r="BL44" s="807">
        <f t="shared" si="15"/>
        <v>0</v>
      </c>
      <c r="BM44" s="807">
        <f t="shared" si="16"/>
        <v>0</v>
      </c>
      <c r="BN44" s="794"/>
      <c r="BO44" s="794"/>
      <c r="BP44" s="794"/>
      <c r="BQ44" s="794"/>
    </row>
    <row r="45" spans="1:81" ht="24.75" customHeight="1" x14ac:dyDescent="0.25">
      <c r="A45" s="583" t="s">
        <v>248</v>
      </c>
      <c r="B45" s="571">
        <v>1151</v>
      </c>
      <c r="C45" s="357">
        <f t="shared" ref="C45:D52" si="57">M45+AY45</f>
        <v>1646.9</v>
      </c>
      <c r="D45" s="357">
        <f t="shared" si="57"/>
        <v>1646.9</v>
      </c>
      <c r="E45" s="28">
        <f t="shared" ref="E45:E52" si="58">O45+BC45</f>
        <v>223.6</v>
      </c>
      <c r="F45" s="28">
        <f t="shared" si="32"/>
        <v>223.6</v>
      </c>
      <c r="G45" s="28">
        <f t="shared" si="33"/>
        <v>0</v>
      </c>
      <c r="H45" s="28">
        <f t="shared" si="3"/>
        <v>-1423.3000000000002</v>
      </c>
      <c r="I45" s="28">
        <f t="shared" si="4"/>
        <v>13.577023498694516</v>
      </c>
      <c r="J45" s="811">
        <f t="shared" si="48"/>
        <v>215.9</v>
      </c>
      <c r="K45" s="29">
        <f t="shared" si="5"/>
        <v>7.6999999999999886</v>
      </c>
      <c r="L45" s="164">
        <f t="shared" si="6"/>
        <v>103.56646595646133</v>
      </c>
      <c r="M45" s="357">
        <f t="shared" ref="M45:M54" si="59">W45+AI45+AQ45</f>
        <v>1646.9</v>
      </c>
      <c r="N45" s="357">
        <f t="shared" ref="N45:N54" si="60">X45+AJ45+AR45</f>
        <v>1646.9</v>
      </c>
      <c r="O45" s="28">
        <f t="shared" si="17"/>
        <v>223.6</v>
      </c>
      <c r="P45" s="28">
        <f t="shared" si="7"/>
        <v>223.6</v>
      </c>
      <c r="Q45" s="28">
        <f t="shared" si="8"/>
        <v>0</v>
      </c>
      <c r="R45" s="28">
        <f t="shared" si="0"/>
        <v>-1423.3000000000002</v>
      </c>
      <c r="S45" s="28">
        <f t="shared" si="1"/>
        <v>13.577023498694516</v>
      </c>
      <c r="T45" s="811">
        <f t="shared" si="53"/>
        <v>215.9</v>
      </c>
      <c r="U45" s="79">
        <f t="shared" si="30"/>
        <v>7.6999999999999886</v>
      </c>
      <c r="V45" s="673">
        <f t="shared" si="54"/>
        <v>103.56646595646133</v>
      </c>
      <c r="W45" s="845">
        <v>1646.9</v>
      </c>
      <c r="X45" s="379">
        <v>1646.9</v>
      </c>
      <c r="Y45" s="28">
        <f t="shared" ref="Y45:Y54" si="61">X45-Z45</f>
        <v>1646.9</v>
      </c>
      <c r="Z45" s="544"/>
      <c r="AA45" s="951">
        <v>223.6</v>
      </c>
      <c r="AB45" s="357">
        <f t="shared" si="9"/>
        <v>223.6</v>
      </c>
      <c r="AC45" s="28"/>
      <c r="AD45" s="28">
        <f t="shared" si="19"/>
        <v>-1423.3000000000002</v>
      </c>
      <c r="AE45" s="28">
        <f t="shared" si="10"/>
        <v>13.577023498694516</v>
      </c>
      <c r="AF45" s="889">
        <v>215.9</v>
      </c>
      <c r="AG45" s="28">
        <f t="shared" si="49"/>
        <v>7.6999999999999886</v>
      </c>
      <c r="AH45" s="146">
        <f t="shared" si="56"/>
        <v>103.56646595646133</v>
      </c>
      <c r="AI45" s="145"/>
      <c r="AJ45" s="357"/>
      <c r="AK45" s="28"/>
      <c r="AL45" s="28"/>
      <c r="AM45" s="28"/>
      <c r="AN45" s="771"/>
      <c r="AO45" s="28"/>
      <c r="AP45" s="142" t="str">
        <f t="shared" si="11"/>
        <v xml:space="preserve"> </v>
      </c>
      <c r="AQ45" s="145"/>
      <c r="AR45" s="357"/>
      <c r="AS45" s="28"/>
      <c r="AT45" s="28"/>
      <c r="AU45" s="29"/>
      <c r="AV45" s="726"/>
      <c r="AW45" s="28"/>
      <c r="AX45" s="456"/>
      <c r="AY45" s="517"/>
      <c r="AZ45" s="357"/>
      <c r="BA45" s="357">
        <f t="shared" si="18"/>
        <v>0</v>
      </c>
      <c r="BB45" s="357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726"/>
      <c r="BI45" s="28"/>
      <c r="BJ45" s="146" t="str">
        <f t="shared" si="37"/>
        <v xml:space="preserve"> </v>
      </c>
      <c r="BL45" s="807">
        <f t="shared" si="15"/>
        <v>48.8</v>
      </c>
      <c r="BM45" s="807">
        <f t="shared" si="16"/>
        <v>48.8</v>
      </c>
      <c r="BN45" s="794">
        <v>48.8</v>
      </c>
      <c r="BO45" s="794"/>
      <c r="BP45" s="794"/>
      <c r="BQ45" s="794"/>
    </row>
    <row r="46" spans="1:81" ht="31.5" customHeight="1" x14ac:dyDescent="0.25">
      <c r="A46" s="583" t="s">
        <v>249</v>
      </c>
      <c r="B46" s="571">
        <v>1156</v>
      </c>
      <c r="C46" s="357">
        <f t="shared" si="57"/>
        <v>818.1</v>
      </c>
      <c r="D46" s="357">
        <f t="shared" si="57"/>
        <v>818.1</v>
      </c>
      <c r="E46" s="28">
        <f t="shared" si="58"/>
        <v>111.3</v>
      </c>
      <c r="F46" s="28">
        <f t="shared" si="32"/>
        <v>111.3</v>
      </c>
      <c r="G46" s="28">
        <f t="shared" si="33"/>
        <v>0</v>
      </c>
      <c r="H46" s="28">
        <f t="shared" si="3"/>
        <v>-706.80000000000007</v>
      </c>
      <c r="I46" s="28">
        <f t="shared" si="4"/>
        <v>13.604693802713605</v>
      </c>
      <c r="J46" s="811">
        <f t="shared" si="48"/>
        <v>90.1</v>
      </c>
      <c r="K46" s="29">
        <f t="shared" si="5"/>
        <v>21.200000000000003</v>
      </c>
      <c r="L46" s="164">
        <f t="shared" si="6"/>
        <v>123.52941176470588</v>
      </c>
      <c r="M46" s="357">
        <f t="shared" si="59"/>
        <v>818.1</v>
      </c>
      <c r="N46" s="357">
        <f t="shared" si="60"/>
        <v>818.1</v>
      </c>
      <c r="O46" s="28">
        <f t="shared" si="17"/>
        <v>111.3</v>
      </c>
      <c r="P46" s="28">
        <f t="shared" si="7"/>
        <v>111.3</v>
      </c>
      <c r="Q46" s="28">
        <f t="shared" si="8"/>
        <v>0</v>
      </c>
      <c r="R46" s="28">
        <f t="shared" si="0"/>
        <v>-706.80000000000007</v>
      </c>
      <c r="S46" s="28">
        <f t="shared" si="1"/>
        <v>13.604693802713605</v>
      </c>
      <c r="T46" s="811">
        <f t="shared" si="53"/>
        <v>90.1</v>
      </c>
      <c r="U46" s="79">
        <f t="shared" si="30"/>
        <v>21.200000000000003</v>
      </c>
      <c r="V46" s="673">
        <f t="shared" si="54"/>
        <v>123.52941176470588</v>
      </c>
      <c r="W46" s="845">
        <v>818.1</v>
      </c>
      <c r="X46" s="379">
        <v>818.1</v>
      </c>
      <c r="Y46" s="28">
        <f t="shared" si="61"/>
        <v>818.1</v>
      </c>
      <c r="Z46" s="544"/>
      <c r="AA46" s="951">
        <v>111.3</v>
      </c>
      <c r="AB46" s="357">
        <f t="shared" si="9"/>
        <v>111.3</v>
      </c>
      <c r="AC46" s="28"/>
      <c r="AD46" s="28">
        <f t="shared" si="19"/>
        <v>-706.80000000000007</v>
      </c>
      <c r="AE46" s="28">
        <f t="shared" si="10"/>
        <v>13.604693802713605</v>
      </c>
      <c r="AF46" s="889">
        <v>90.1</v>
      </c>
      <c r="AG46" s="28">
        <f t="shared" si="49"/>
        <v>21.200000000000003</v>
      </c>
      <c r="AH46" s="146">
        <f t="shared" si="56"/>
        <v>123.52941176470588</v>
      </c>
      <c r="AI46" s="145"/>
      <c r="AJ46" s="357"/>
      <c r="AK46" s="28"/>
      <c r="AL46" s="28"/>
      <c r="AM46" s="28"/>
      <c r="AN46" s="771"/>
      <c r="AO46" s="28"/>
      <c r="AP46" s="142" t="str">
        <f t="shared" si="11"/>
        <v xml:space="preserve"> </v>
      </c>
      <c r="AQ46" s="145"/>
      <c r="AR46" s="357"/>
      <c r="AS46" s="28"/>
      <c r="AT46" s="28"/>
      <c r="AU46" s="29"/>
      <c r="AV46" s="726"/>
      <c r="AW46" s="28"/>
      <c r="AX46" s="456"/>
      <c r="AY46" s="517"/>
      <c r="AZ46" s="357"/>
      <c r="BA46" s="357">
        <f t="shared" si="18"/>
        <v>0</v>
      </c>
      <c r="BB46" s="357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726"/>
      <c r="BI46" s="28"/>
      <c r="BJ46" s="146" t="str">
        <f t="shared" si="37"/>
        <v xml:space="preserve"> </v>
      </c>
      <c r="BL46" s="807">
        <f t="shared" si="15"/>
        <v>18.899999999999999</v>
      </c>
      <c r="BM46" s="807">
        <f t="shared" si="16"/>
        <v>18.899999999999999</v>
      </c>
      <c r="BN46" s="748">
        <v>18.899999999999999</v>
      </c>
      <c r="BO46" s="794"/>
      <c r="BP46" s="794"/>
      <c r="BQ46" s="794"/>
    </row>
    <row r="47" spans="1:81" s="342" customFormat="1" ht="26.25" customHeight="1" x14ac:dyDescent="0.25">
      <c r="A47" s="584" t="s">
        <v>57</v>
      </c>
      <c r="B47" s="585">
        <v>12</v>
      </c>
      <c r="C47" s="429">
        <f t="shared" si="57"/>
        <v>24484.9</v>
      </c>
      <c r="D47" s="429">
        <f t="shared" si="57"/>
        <v>24484.9</v>
      </c>
      <c r="E47" s="341">
        <f t="shared" si="58"/>
        <v>3622.5</v>
      </c>
      <c r="F47" s="341">
        <f t="shared" si="32"/>
        <v>3622.5</v>
      </c>
      <c r="G47" s="341">
        <f t="shared" si="33"/>
        <v>0</v>
      </c>
      <c r="H47" s="341">
        <f t="shared" si="3"/>
        <v>-20862.400000000001</v>
      </c>
      <c r="I47" s="341">
        <f t="shared" si="4"/>
        <v>14.794832733644</v>
      </c>
      <c r="J47" s="810">
        <f t="shared" si="48"/>
        <v>3198.7000000000003</v>
      </c>
      <c r="K47" s="41">
        <f t="shared" si="5"/>
        <v>423.79999999999973</v>
      </c>
      <c r="L47" s="207">
        <f t="shared" si="6"/>
        <v>113.2491324600619</v>
      </c>
      <c r="M47" s="429">
        <f t="shared" si="59"/>
        <v>24484.9</v>
      </c>
      <c r="N47" s="429">
        <f t="shared" si="60"/>
        <v>24484.9</v>
      </c>
      <c r="O47" s="341">
        <f t="shared" si="17"/>
        <v>3622.5</v>
      </c>
      <c r="P47" s="341">
        <f t="shared" si="7"/>
        <v>3622.5</v>
      </c>
      <c r="Q47" s="341">
        <f t="shared" si="8"/>
        <v>0</v>
      </c>
      <c r="R47" s="341">
        <f t="shared" si="0"/>
        <v>-20862.400000000001</v>
      </c>
      <c r="S47" s="341">
        <f t="shared" si="1"/>
        <v>14.794832733644</v>
      </c>
      <c r="T47" s="810">
        <f t="shared" si="53"/>
        <v>3198.7000000000003</v>
      </c>
      <c r="U47" s="85">
        <f t="shared" si="30"/>
        <v>423.79999999999973</v>
      </c>
      <c r="V47" s="698">
        <f t="shared" si="54"/>
        <v>113.2491324600619</v>
      </c>
      <c r="W47" s="850">
        <f>W48+W49</f>
        <v>0</v>
      </c>
      <c r="X47" s="499">
        <f>X48+X49</f>
        <v>0</v>
      </c>
      <c r="Y47" s="341">
        <f t="shared" si="61"/>
        <v>0</v>
      </c>
      <c r="Z47" s="926">
        <f>Z48+Z49</f>
        <v>0</v>
      </c>
      <c r="AA47" s="956">
        <f>AA48+AA49</f>
        <v>0</v>
      </c>
      <c r="AB47" s="429">
        <f t="shared" si="9"/>
        <v>0</v>
      </c>
      <c r="AC47" s="341">
        <f>AC48+AC49</f>
        <v>0</v>
      </c>
      <c r="AD47" s="341">
        <f t="shared" si="19"/>
        <v>0</v>
      </c>
      <c r="AE47" s="341" t="str">
        <f t="shared" si="10"/>
        <v xml:space="preserve"> </v>
      </c>
      <c r="AF47" s="888">
        <f>AF48+AF49</f>
        <v>0</v>
      </c>
      <c r="AG47" s="28">
        <f t="shared" si="49"/>
        <v>0</v>
      </c>
      <c r="AH47" s="146" t="str">
        <f t="shared" si="56"/>
        <v xml:space="preserve"> </v>
      </c>
      <c r="AI47" s="429">
        <f>AI48+AI49</f>
        <v>18367.7</v>
      </c>
      <c r="AJ47" s="429">
        <f>AJ48+AJ49</f>
        <v>18367.7</v>
      </c>
      <c r="AK47" s="341">
        <f>AK48+AK49</f>
        <v>2663.8</v>
      </c>
      <c r="AL47" s="341">
        <f t="shared" si="50"/>
        <v>-15703.900000000001</v>
      </c>
      <c r="AM47" s="121">
        <f t="shared" ref="AM47:AM53" si="62">IF(AJ47&lt;&gt;0,IF(AK47/AJ47*100&lt;0,"&lt;0",IF(AK47/AJ47*100&gt;200,"&gt;200",AK47/AJ47*100))," ")</f>
        <v>14.502632338289498</v>
      </c>
      <c r="AN47" s="770">
        <f>AN48+AN49</f>
        <v>2338.8000000000002</v>
      </c>
      <c r="AO47" s="121">
        <f t="shared" ref="AO47:AO53" si="63">AK47-AN47</f>
        <v>325</v>
      </c>
      <c r="AP47" s="708">
        <f t="shared" si="11"/>
        <v>113.89601505045322</v>
      </c>
      <c r="AQ47" s="429">
        <f>AQ48+AQ49</f>
        <v>6117.2</v>
      </c>
      <c r="AR47" s="429">
        <f>AR48+AR49</f>
        <v>6117.2</v>
      </c>
      <c r="AS47" s="341">
        <f>AS48+AS49</f>
        <v>958.7</v>
      </c>
      <c r="AT47" s="341">
        <f>AS47-AR47</f>
        <v>-5158.5</v>
      </c>
      <c r="AU47" s="41">
        <f t="shared" si="12"/>
        <v>15.67220296867848</v>
      </c>
      <c r="AV47" s="725">
        <f>AV48+AV49</f>
        <v>859.9</v>
      </c>
      <c r="AW47" s="341">
        <f t="shared" ref="AW47:AW56" si="64">AS47-AV47</f>
        <v>98.800000000000068</v>
      </c>
      <c r="AX47" s="461">
        <f t="shared" si="13"/>
        <v>111.48970810559369</v>
      </c>
      <c r="AY47" s="522"/>
      <c r="AZ47" s="429">
        <f>AZ48+AZ49</f>
        <v>0</v>
      </c>
      <c r="BA47" s="429">
        <f t="shared" si="18"/>
        <v>0</v>
      </c>
      <c r="BB47" s="429"/>
      <c r="BC47" s="341">
        <f>BC48+BC49</f>
        <v>0</v>
      </c>
      <c r="BD47" s="341">
        <f t="shared" si="14"/>
        <v>0</v>
      </c>
      <c r="BE47" s="341">
        <f>BE48+BE49</f>
        <v>0</v>
      </c>
      <c r="BF47" s="341">
        <f>BC47-AZ47</f>
        <v>0</v>
      </c>
      <c r="BG47" s="121" t="str">
        <f t="shared" ref="BG47:BG124" si="65">IF(AZ47&lt;&gt;0,IF(BC47/AZ47*100&lt;0,"&lt;0",IF(BC47/AZ47*100&gt;200,"&gt;200",BC47/AZ47*100))," ")</f>
        <v xml:space="preserve"> </v>
      </c>
      <c r="BH47" s="725">
        <f>BH48+BH49</f>
        <v>0</v>
      </c>
      <c r="BI47" s="341">
        <f t="shared" si="55"/>
        <v>0</v>
      </c>
      <c r="BJ47" s="146" t="str">
        <f t="shared" si="37"/>
        <v xml:space="preserve"> </v>
      </c>
      <c r="BK47" s="2"/>
      <c r="BL47" s="807">
        <f t="shared" si="15"/>
        <v>798.2</v>
      </c>
      <c r="BM47" s="807">
        <f t="shared" si="16"/>
        <v>798.2</v>
      </c>
      <c r="BN47" s="794">
        <v>0</v>
      </c>
      <c r="BO47" s="748">
        <v>600.4</v>
      </c>
      <c r="BP47" s="794">
        <v>197.8</v>
      </c>
      <c r="BQ47" s="794">
        <v>0</v>
      </c>
    </row>
    <row r="48" spans="1:81" ht="22.5" customHeight="1" x14ac:dyDescent="0.25">
      <c r="A48" s="579" t="s">
        <v>12</v>
      </c>
      <c r="B48" s="566">
        <v>121</v>
      </c>
      <c r="C48" s="357">
        <f t="shared" si="57"/>
        <v>18367.7</v>
      </c>
      <c r="D48" s="357">
        <f t="shared" si="57"/>
        <v>18367.7</v>
      </c>
      <c r="E48" s="28">
        <f t="shared" si="58"/>
        <v>2663.8</v>
      </c>
      <c r="F48" s="28">
        <f t="shared" si="32"/>
        <v>2663.8</v>
      </c>
      <c r="G48" s="28">
        <f t="shared" si="33"/>
        <v>0</v>
      </c>
      <c r="H48" s="28">
        <f t="shared" si="3"/>
        <v>-15703.900000000001</v>
      </c>
      <c r="I48" s="28">
        <f t="shared" si="4"/>
        <v>14.502632338289498</v>
      </c>
      <c r="J48" s="816">
        <f t="shared" si="48"/>
        <v>2338.8000000000002</v>
      </c>
      <c r="K48" s="39">
        <f t="shared" si="5"/>
        <v>325</v>
      </c>
      <c r="L48" s="206">
        <f t="shared" si="6"/>
        <v>113.89601505045322</v>
      </c>
      <c r="M48" s="357">
        <f t="shared" si="59"/>
        <v>18367.7</v>
      </c>
      <c r="N48" s="357">
        <f t="shared" si="60"/>
        <v>18367.7</v>
      </c>
      <c r="O48" s="28">
        <f t="shared" si="17"/>
        <v>2663.8</v>
      </c>
      <c r="P48" s="28">
        <f t="shared" si="7"/>
        <v>2663.8</v>
      </c>
      <c r="Q48" s="28">
        <f t="shared" si="8"/>
        <v>0</v>
      </c>
      <c r="R48" s="28">
        <f t="shared" si="0"/>
        <v>-15703.900000000001</v>
      </c>
      <c r="S48" s="28">
        <f t="shared" si="1"/>
        <v>14.502632338289498</v>
      </c>
      <c r="T48" s="816">
        <f t="shared" si="53"/>
        <v>2338.8000000000002</v>
      </c>
      <c r="U48" s="84">
        <f t="shared" si="30"/>
        <v>325</v>
      </c>
      <c r="V48" s="697">
        <f t="shared" si="54"/>
        <v>113.89601505045322</v>
      </c>
      <c r="W48" s="845"/>
      <c r="X48" s="379"/>
      <c r="Y48" s="28">
        <f t="shared" si="61"/>
        <v>0</v>
      </c>
      <c r="Z48" s="544"/>
      <c r="AA48" s="951"/>
      <c r="AB48" s="357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89"/>
      <c r="AG48" s="28">
        <f t="shared" si="49"/>
        <v>0</v>
      </c>
      <c r="AH48" s="146" t="str">
        <f t="shared" si="56"/>
        <v xml:space="preserve"> </v>
      </c>
      <c r="AI48" s="545">
        <v>18367.7</v>
      </c>
      <c r="AJ48" s="507">
        <v>18367.7</v>
      </c>
      <c r="AK48" s="43">
        <v>2663.8</v>
      </c>
      <c r="AL48" s="28">
        <f t="shared" si="50"/>
        <v>-15703.900000000001</v>
      </c>
      <c r="AM48" s="28">
        <f t="shared" si="62"/>
        <v>14.502632338289498</v>
      </c>
      <c r="AN48" s="776">
        <v>2338.8000000000002</v>
      </c>
      <c r="AO48" s="28">
        <f t="shared" si="63"/>
        <v>325</v>
      </c>
      <c r="AP48" s="708">
        <f t="shared" si="11"/>
        <v>113.89601505045322</v>
      </c>
      <c r="AQ48" s="145"/>
      <c r="AR48" s="357"/>
      <c r="AS48" s="28"/>
      <c r="AT48" s="28">
        <f>AS48-AR48</f>
        <v>0</v>
      </c>
      <c r="AU48" s="39" t="str">
        <f t="shared" si="12"/>
        <v xml:space="preserve"> </v>
      </c>
      <c r="AV48" s="726"/>
      <c r="AW48" s="28">
        <f t="shared" si="64"/>
        <v>0</v>
      </c>
      <c r="AX48" s="459" t="str">
        <f t="shared" si="13"/>
        <v xml:space="preserve"> </v>
      </c>
      <c r="AY48" s="521"/>
      <c r="AZ48" s="357"/>
      <c r="BA48" s="357">
        <f t="shared" si="18"/>
        <v>0</v>
      </c>
      <c r="BB48" s="357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726"/>
      <c r="BI48" s="28">
        <f t="shared" si="55"/>
        <v>0</v>
      </c>
      <c r="BJ48" s="146" t="str">
        <f t="shared" si="37"/>
        <v xml:space="preserve"> </v>
      </c>
      <c r="BL48" s="807">
        <f t="shared" si="15"/>
        <v>600.4</v>
      </c>
      <c r="BM48" s="807">
        <f t="shared" si="16"/>
        <v>600.4</v>
      </c>
      <c r="BN48" s="796"/>
      <c r="BO48" s="750">
        <v>600.4</v>
      </c>
      <c r="BP48" s="796"/>
      <c r="BQ48" s="794"/>
    </row>
    <row r="49" spans="1:69" ht="30" customHeight="1" x14ac:dyDescent="0.25">
      <c r="A49" s="579" t="s">
        <v>13</v>
      </c>
      <c r="B49" s="566">
        <v>122</v>
      </c>
      <c r="C49" s="357">
        <f t="shared" si="57"/>
        <v>6117.2</v>
      </c>
      <c r="D49" s="357">
        <f t="shared" si="57"/>
        <v>6117.2</v>
      </c>
      <c r="E49" s="28">
        <f t="shared" si="58"/>
        <v>958.7</v>
      </c>
      <c r="F49" s="28">
        <f t="shared" si="32"/>
        <v>958.7</v>
      </c>
      <c r="G49" s="28">
        <f t="shared" si="33"/>
        <v>0</v>
      </c>
      <c r="H49" s="28">
        <f t="shared" si="3"/>
        <v>-5158.5</v>
      </c>
      <c r="I49" s="28">
        <f t="shared" si="4"/>
        <v>15.67220296867848</v>
      </c>
      <c r="J49" s="816">
        <f t="shared" si="48"/>
        <v>859.9</v>
      </c>
      <c r="K49" s="39">
        <f t="shared" si="5"/>
        <v>98.800000000000068</v>
      </c>
      <c r="L49" s="206">
        <f t="shared" si="6"/>
        <v>111.48970810559369</v>
      </c>
      <c r="M49" s="357">
        <f t="shared" si="59"/>
        <v>6117.2</v>
      </c>
      <c r="N49" s="357">
        <f t="shared" si="60"/>
        <v>6117.2</v>
      </c>
      <c r="O49" s="28">
        <f t="shared" si="17"/>
        <v>958.7</v>
      </c>
      <c r="P49" s="28">
        <f t="shared" si="7"/>
        <v>958.7</v>
      </c>
      <c r="Q49" s="28">
        <f t="shared" si="8"/>
        <v>0</v>
      </c>
      <c r="R49" s="28">
        <f t="shared" si="0"/>
        <v>-5158.5</v>
      </c>
      <c r="S49" s="28">
        <f t="shared" si="1"/>
        <v>15.67220296867848</v>
      </c>
      <c r="T49" s="816">
        <f t="shared" si="53"/>
        <v>859.9</v>
      </c>
      <c r="U49" s="84">
        <f t="shared" si="30"/>
        <v>98.800000000000068</v>
      </c>
      <c r="V49" s="697">
        <f t="shared" si="54"/>
        <v>111.48970810559369</v>
      </c>
      <c r="W49" s="845"/>
      <c r="X49" s="379"/>
      <c r="Y49" s="28">
        <f t="shared" si="61"/>
        <v>0</v>
      </c>
      <c r="Z49" s="544"/>
      <c r="AA49" s="951"/>
      <c r="AB49" s="357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89"/>
      <c r="AG49" s="28">
        <f t="shared" si="49"/>
        <v>0</v>
      </c>
      <c r="AH49" s="146" t="str">
        <f t="shared" si="56"/>
        <v xml:space="preserve"> </v>
      </c>
      <c r="AI49" s="145"/>
      <c r="AJ49" s="357"/>
      <c r="AK49" s="28"/>
      <c r="AL49" s="28">
        <f t="shared" si="50"/>
        <v>0</v>
      </c>
      <c r="AM49" s="28" t="str">
        <f t="shared" si="62"/>
        <v xml:space="preserve"> </v>
      </c>
      <c r="AN49" s="771"/>
      <c r="AO49" s="28">
        <f t="shared" si="63"/>
        <v>0</v>
      </c>
      <c r="AP49" s="708" t="str">
        <f t="shared" si="11"/>
        <v xml:space="preserve"> </v>
      </c>
      <c r="AQ49" s="545">
        <v>6117.2</v>
      </c>
      <c r="AR49" s="507">
        <v>6117.2</v>
      </c>
      <c r="AS49" s="43">
        <v>958.7</v>
      </c>
      <c r="AT49" s="28">
        <v>1331.1</v>
      </c>
      <c r="AU49" s="39">
        <f t="shared" si="12"/>
        <v>15.67220296867848</v>
      </c>
      <c r="AV49" s="757">
        <v>859.9</v>
      </c>
      <c r="AW49" s="28">
        <f t="shared" si="64"/>
        <v>98.800000000000068</v>
      </c>
      <c r="AX49" s="459">
        <f t="shared" si="13"/>
        <v>111.48970810559369</v>
      </c>
      <c r="AY49" s="521"/>
      <c r="AZ49" s="357"/>
      <c r="BA49" s="357">
        <f t="shared" si="18"/>
        <v>0</v>
      </c>
      <c r="BB49" s="357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726"/>
      <c r="BI49" s="28">
        <f t="shared" si="55"/>
        <v>0</v>
      </c>
      <c r="BJ49" s="146" t="str">
        <f t="shared" si="37"/>
        <v xml:space="preserve"> </v>
      </c>
      <c r="BL49" s="807">
        <f t="shared" si="15"/>
        <v>197.8</v>
      </c>
      <c r="BM49" s="807">
        <f t="shared" si="16"/>
        <v>197.8</v>
      </c>
      <c r="BN49" s="794"/>
      <c r="BO49" s="794"/>
      <c r="BP49" s="794">
        <v>197.8</v>
      </c>
      <c r="BQ49" s="796"/>
    </row>
    <row r="50" spans="1:69" s="14" customFormat="1" ht="23.25" customHeight="1" x14ac:dyDescent="0.25">
      <c r="A50" s="586" t="s">
        <v>44</v>
      </c>
      <c r="B50" s="562">
        <v>13</v>
      </c>
      <c r="C50" s="425">
        <f t="shared" si="57"/>
        <v>1324.1</v>
      </c>
      <c r="D50" s="425">
        <f t="shared" si="57"/>
        <v>1406.6999999999998</v>
      </c>
      <c r="E50" s="25">
        <f t="shared" si="58"/>
        <v>29.1</v>
      </c>
      <c r="F50" s="25">
        <f t="shared" si="32"/>
        <v>0</v>
      </c>
      <c r="G50" s="25">
        <f t="shared" si="33"/>
        <v>29.1</v>
      </c>
      <c r="H50" s="25">
        <f t="shared" si="3"/>
        <v>-1377.6</v>
      </c>
      <c r="I50" s="25">
        <f t="shared" si="4"/>
        <v>2.0686713584986141</v>
      </c>
      <c r="J50" s="810">
        <f t="shared" si="48"/>
        <v>216.7</v>
      </c>
      <c r="K50" s="26">
        <f t="shared" si="5"/>
        <v>-187.6</v>
      </c>
      <c r="L50" s="201">
        <f t="shared" si="6"/>
        <v>13.428703276419013</v>
      </c>
      <c r="M50" s="425">
        <f t="shared" si="59"/>
        <v>1317.8999999999999</v>
      </c>
      <c r="N50" s="425">
        <f t="shared" si="60"/>
        <v>1317.8999999999999</v>
      </c>
      <c r="O50" s="25">
        <f t="shared" si="17"/>
        <v>10.200000000000001</v>
      </c>
      <c r="P50" s="25">
        <f t="shared" si="7"/>
        <v>0</v>
      </c>
      <c r="Q50" s="25">
        <f t="shared" si="8"/>
        <v>10.200000000000001</v>
      </c>
      <c r="R50" s="25">
        <f t="shared" si="0"/>
        <v>-1307.6999999999998</v>
      </c>
      <c r="S50" s="25">
        <f t="shared" si="1"/>
        <v>0.77395857045299354</v>
      </c>
      <c r="T50" s="810">
        <f t="shared" si="53"/>
        <v>182.2</v>
      </c>
      <c r="U50" s="78">
        <f t="shared" si="30"/>
        <v>-172</v>
      </c>
      <c r="V50" s="692">
        <f t="shared" si="54"/>
        <v>5.5982436882546667</v>
      </c>
      <c r="W50" s="844">
        <f>W51+W52</f>
        <v>1317.8999999999999</v>
      </c>
      <c r="X50" s="496">
        <f>X51+X52</f>
        <v>1317.8999999999999</v>
      </c>
      <c r="Y50" s="25">
        <f t="shared" si="61"/>
        <v>439.99999999999989</v>
      </c>
      <c r="Z50" s="921">
        <f>Z51+Z52</f>
        <v>877.9</v>
      </c>
      <c r="AA50" s="950">
        <f>AA51+AA52</f>
        <v>10.200000000000001</v>
      </c>
      <c r="AB50" s="425">
        <f t="shared" si="9"/>
        <v>0</v>
      </c>
      <c r="AC50" s="25">
        <f>AC51+AC52</f>
        <v>10.200000000000001</v>
      </c>
      <c r="AD50" s="25">
        <f t="shared" si="19"/>
        <v>-1307.6999999999998</v>
      </c>
      <c r="AE50" s="25">
        <f t="shared" si="10"/>
        <v>0.77395857045299354</v>
      </c>
      <c r="AF50" s="888">
        <f>AF51+AF52</f>
        <v>182.2</v>
      </c>
      <c r="AG50" s="44">
        <f t="shared" si="49"/>
        <v>-172</v>
      </c>
      <c r="AH50" s="146">
        <f t="shared" si="56"/>
        <v>5.5982436882546667</v>
      </c>
      <c r="AI50" s="196"/>
      <c r="AJ50" s="508">
        <f>AJ51+AJ52</f>
        <v>0</v>
      </c>
      <c r="AK50" s="44">
        <f>AK51+AK52</f>
        <v>0</v>
      </c>
      <c r="AL50" s="44">
        <f>AL51+AL52</f>
        <v>0</v>
      </c>
      <c r="AM50" s="121" t="str">
        <f t="shared" si="62"/>
        <v xml:space="preserve"> </v>
      </c>
      <c r="AN50" s="777">
        <f>AN51+AN52</f>
        <v>0</v>
      </c>
      <c r="AO50" s="121">
        <f t="shared" si="63"/>
        <v>0</v>
      </c>
      <c r="AP50" s="708" t="str">
        <f t="shared" si="11"/>
        <v xml:space="preserve"> </v>
      </c>
      <c r="AQ50" s="196"/>
      <c r="AR50" s="508">
        <f>AR51+AR52</f>
        <v>0</v>
      </c>
      <c r="AS50" s="508">
        <f>AS51+AS52</f>
        <v>0</v>
      </c>
      <c r="AT50" s="44">
        <f>AT51+AT52</f>
        <v>0</v>
      </c>
      <c r="AU50" s="26" t="str">
        <f t="shared" si="12"/>
        <v xml:space="preserve"> </v>
      </c>
      <c r="AV50" s="758">
        <f>AV51+AV52</f>
        <v>0</v>
      </c>
      <c r="AW50" s="44">
        <f t="shared" si="64"/>
        <v>0</v>
      </c>
      <c r="AX50" s="462" t="str">
        <f t="shared" si="13"/>
        <v xml:space="preserve"> </v>
      </c>
      <c r="AY50" s="143">
        <f>AY51+AY52</f>
        <v>6.2</v>
      </c>
      <c r="AZ50" s="425">
        <f>AZ51+AZ52</f>
        <v>88.800000000000011</v>
      </c>
      <c r="BA50" s="425">
        <f t="shared" si="18"/>
        <v>0</v>
      </c>
      <c r="BB50" s="425">
        <f>BB51+BB52</f>
        <v>88.800000000000011</v>
      </c>
      <c r="BC50" s="25">
        <f>BC51+BC52</f>
        <v>18.899999999999999</v>
      </c>
      <c r="BD50" s="25">
        <f t="shared" si="14"/>
        <v>0</v>
      </c>
      <c r="BE50" s="25">
        <f>BE51+BE52</f>
        <v>18.899999999999999</v>
      </c>
      <c r="BF50" s="50">
        <f>BC50-AZ50</f>
        <v>-69.900000000000006</v>
      </c>
      <c r="BG50" s="50">
        <f t="shared" si="65"/>
        <v>21.283783783783779</v>
      </c>
      <c r="BH50" s="725">
        <f>BH51+BH52</f>
        <v>34.5</v>
      </c>
      <c r="BI50" s="25">
        <f t="shared" si="55"/>
        <v>-15.600000000000001</v>
      </c>
      <c r="BJ50" s="146">
        <f t="shared" si="37"/>
        <v>54.782608695652172</v>
      </c>
      <c r="BK50" s="2"/>
      <c r="BL50" s="807">
        <f t="shared" si="15"/>
        <v>1.3</v>
      </c>
      <c r="BM50" s="807">
        <f t="shared" si="16"/>
        <v>0.3</v>
      </c>
      <c r="BN50" s="794">
        <v>0.3</v>
      </c>
      <c r="BO50" s="794">
        <v>0</v>
      </c>
      <c r="BP50" s="794">
        <v>0</v>
      </c>
      <c r="BQ50" s="748">
        <v>1</v>
      </c>
    </row>
    <row r="51" spans="1:69" ht="23.25" customHeight="1" x14ac:dyDescent="0.25">
      <c r="A51" s="587" t="s">
        <v>45</v>
      </c>
      <c r="B51" s="566">
        <v>131</v>
      </c>
      <c r="C51" s="357">
        <f t="shared" si="57"/>
        <v>107</v>
      </c>
      <c r="D51" s="357">
        <f t="shared" si="57"/>
        <v>107</v>
      </c>
      <c r="E51" s="28">
        <f t="shared" si="58"/>
        <v>0.3</v>
      </c>
      <c r="F51" s="28">
        <f t="shared" si="32"/>
        <v>0</v>
      </c>
      <c r="G51" s="28">
        <f t="shared" si="33"/>
        <v>0.3</v>
      </c>
      <c r="H51" s="28">
        <f t="shared" si="3"/>
        <v>-106.7</v>
      </c>
      <c r="I51" s="28">
        <f t="shared" si="4"/>
        <v>0.28037383177570091</v>
      </c>
      <c r="J51" s="816">
        <f t="shared" si="48"/>
        <v>5.8</v>
      </c>
      <c r="K51" s="39">
        <f t="shared" si="5"/>
        <v>-5.5</v>
      </c>
      <c r="L51" s="206">
        <f t="shared" si="6"/>
        <v>5.1724137931034484</v>
      </c>
      <c r="M51" s="357">
        <f t="shared" si="59"/>
        <v>106.1</v>
      </c>
      <c r="N51" s="357">
        <f t="shared" si="60"/>
        <v>106.1</v>
      </c>
      <c r="O51" s="28">
        <f t="shared" si="17"/>
        <v>0.3</v>
      </c>
      <c r="P51" s="28">
        <f t="shared" si="7"/>
        <v>0</v>
      </c>
      <c r="Q51" s="28">
        <f t="shared" si="8"/>
        <v>0.3</v>
      </c>
      <c r="R51" s="28">
        <f t="shared" si="0"/>
        <v>-105.8</v>
      </c>
      <c r="S51" s="28">
        <f t="shared" si="1"/>
        <v>0.28275212064090482</v>
      </c>
      <c r="T51" s="816">
        <f t="shared" si="53"/>
        <v>0</v>
      </c>
      <c r="U51" s="84">
        <f t="shared" si="30"/>
        <v>0.3</v>
      </c>
      <c r="V51" s="697" t="str">
        <f t="shared" si="54"/>
        <v xml:space="preserve"> </v>
      </c>
      <c r="W51" s="845">
        <v>106.1</v>
      </c>
      <c r="X51" s="379">
        <v>106.1</v>
      </c>
      <c r="Y51" s="28">
        <f t="shared" si="61"/>
        <v>0</v>
      </c>
      <c r="Z51" s="544">
        <v>106.1</v>
      </c>
      <c r="AA51" s="951">
        <v>0.3</v>
      </c>
      <c r="AB51" s="357">
        <f t="shared" si="9"/>
        <v>0</v>
      </c>
      <c r="AC51" s="28">
        <v>0.3</v>
      </c>
      <c r="AD51" s="28">
        <f t="shared" si="19"/>
        <v>-105.8</v>
      </c>
      <c r="AE51" s="28">
        <f t="shared" si="10"/>
        <v>0.28275212064090482</v>
      </c>
      <c r="AF51" s="889"/>
      <c r="AG51" s="28">
        <f t="shared" si="49"/>
        <v>0.3</v>
      </c>
      <c r="AH51" s="146" t="str">
        <f t="shared" si="56"/>
        <v xml:space="preserve"> </v>
      </c>
      <c r="AI51" s="145"/>
      <c r="AJ51" s="357"/>
      <c r="AK51" s="28"/>
      <c r="AL51" s="28">
        <f>AK51-AJ51</f>
        <v>0</v>
      </c>
      <c r="AM51" s="28" t="str">
        <f t="shared" si="62"/>
        <v xml:space="preserve"> </v>
      </c>
      <c r="AN51" s="771"/>
      <c r="AO51" s="28">
        <f t="shared" si="63"/>
        <v>0</v>
      </c>
      <c r="AP51" s="708" t="str">
        <f t="shared" si="11"/>
        <v xml:space="preserve"> </v>
      </c>
      <c r="AQ51" s="145"/>
      <c r="AR51" s="357"/>
      <c r="AS51" s="28"/>
      <c r="AT51" s="28">
        <f>AS51-AR51</f>
        <v>0</v>
      </c>
      <c r="AU51" s="39" t="str">
        <f t="shared" si="12"/>
        <v xml:space="preserve"> </v>
      </c>
      <c r="AV51" s="726"/>
      <c r="AW51" s="28">
        <f t="shared" si="64"/>
        <v>0</v>
      </c>
      <c r="AX51" s="296" t="str">
        <f t="shared" si="13"/>
        <v xml:space="preserve"> </v>
      </c>
      <c r="AY51" s="521">
        <v>0.9</v>
      </c>
      <c r="AZ51" s="357">
        <v>0.9</v>
      </c>
      <c r="BA51" s="357">
        <f t="shared" si="18"/>
        <v>0</v>
      </c>
      <c r="BB51" s="357">
        <v>0.9</v>
      </c>
      <c r="BC51" s="28"/>
      <c r="BD51" s="28">
        <f t="shared" si="14"/>
        <v>0</v>
      </c>
      <c r="BE51" s="28"/>
      <c r="BF51" s="28">
        <f>BC51-AZ51</f>
        <v>-0.9</v>
      </c>
      <c r="BG51" s="28">
        <f t="shared" si="65"/>
        <v>0</v>
      </c>
      <c r="BH51" s="726">
        <v>5.8</v>
      </c>
      <c r="BI51" s="28">
        <f t="shared" si="55"/>
        <v>-5.8</v>
      </c>
      <c r="BJ51" s="146">
        <f t="shared" si="37"/>
        <v>0</v>
      </c>
      <c r="BL51" s="807">
        <f t="shared" si="15"/>
        <v>0</v>
      </c>
      <c r="BM51" s="807">
        <f t="shared" si="16"/>
        <v>0</v>
      </c>
      <c r="BN51" s="796"/>
      <c r="BO51" s="796"/>
      <c r="BP51" s="796"/>
      <c r="BQ51" s="745"/>
    </row>
    <row r="52" spans="1:69" ht="23.25" customHeight="1" x14ac:dyDescent="0.25">
      <c r="A52" s="629" t="s">
        <v>51</v>
      </c>
      <c r="B52" s="566">
        <v>132</v>
      </c>
      <c r="C52" s="357">
        <f t="shared" si="57"/>
        <v>1217.0999999999999</v>
      </c>
      <c r="D52" s="357">
        <f t="shared" si="57"/>
        <v>1299.7</v>
      </c>
      <c r="E52" s="28">
        <f t="shared" si="58"/>
        <v>28.799999999999997</v>
      </c>
      <c r="F52" s="28">
        <f t="shared" si="32"/>
        <v>0</v>
      </c>
      <c r="G52" s="28">
        <f t="shared" si="33"/>
        <v>28.799999999999997</v>
      </c>
      <c r="H52" s="28">
        <f t="shared" si="3"/>
        <v>-1270.9000000000001</v>
      </c>
      <c r="I52" s="28">
        <f t="shared" si="4"/>
        <v>2.2158959759944601</v>
      </c>
      <c r="J52" s="817">
        <f t="shared" si="48"/>
        <v>210.89999999999998</v>
      </c>
      <c r="K52" s="39">
        <f t="shared" si="5"/>
        <v>-182.09999999999997</v>
      </c>
      <c r="L52" s="172">
        <f t="shared" si="6"/>
        <v>13.655761024182079</v>
      </c>
      <c r="M52" s="357">
        <f t="shared" si="59"/>
        <v>1211.8</v>
      </c>
      <c r="N52" s="357">
        <f t="shared" si="60"/>
        <v>1211.8</v>
      </c>
      <c r="O52" s="28">
        <f t="shared" si="17"/>
        <v>9.9</v>
      </c>
      <c r="P52" s="28">
        <f t="shared" si="7"/>
        <v>0</v>
      </c>
      <c r="Q52" s="28">
        <f t="shared" si="8"/>
        <v>9.9</v>
      </c>
      <c r="R52" s="28">
        <f t="shared" si="0"/>
        <v>-1201.8999999999999</v>
      </c>
      <c r="S52" s="28">
        <f t="shared" si="1"/>
        <v>0.81696649612147221</v>
      </c>
      <c r="T52" s="817">
        <f t="shared" si="53"/>
        <v>182.2</v>
      </c>
      <c r="U52" s="86">
        <f t="shared" si="30"/>
        <v>-172.29999999999998</v>
      </c>
      <c r="V52" s="680">
        <f t="shared" si="54"/>
        <v>5.4335894621295289</v>
      </c>
      <c r="W52" s="845">
        <v>1211.8</v>
      </c>
      <c r="X52" s="379">
        <v>1211.8</v>
      </c>
      <c r="Y52" s="28">
        <f t="shared" si="61"/>
        <v>440</v>
      </c>
      <c r="Z52" s="544">
        <v>771.8</v>
      </c>
      <c r="AA52" s="951">
        <v>9.9</v>
      </c>
      <c r="AB52" s="357">
        <f t="shared" si="9"/>
        <v>0</v>
      </c>
      <c r="AC52" s="28">
        <v>9.9</v>
      </c>
      <c r="AD52" s="28">
        <f t="shared" si="19"/>
        <v>-1201.8999999999999</v>
      </c>
      <c r="AE52" s="28">
        <f t="shared" si="10"/>
        <v>0.81696649612147221</v>
      </c>
      <c r="AF52" s="889">
        <v>182.2</v>
      </c>
      <c r="AG52" s="28">
        <f t="shared" si="49"/>
        <v>-172.29999999999998</v>
      </c>
      <c r="AH52" s="146">
        <f t="shared" si="56"/>
        <v>5.4335894621295289</v>
      </c>
      <c r="AI52" s="145"/>
      <c r="AJ52" s="357"/>
      <c r="AK52" s="28"/>
      <c r="AL52" s="28">
        <f>AK52-AJ52</f>
        <v>0</v>
      </c>
      <c r="AM52" s="28" t="str">
        <f t="shared" si="62"/>
        <v xml:space="preserve"> </v>
      </c>
      <c r="AN52" s="771"/>
      <c r="AO52" s="28">
        <f t="shared" si="63"/>
        <v>0</v>
      </c>
      <c r="AP52" s="708" t="str">
        <f t="shared" si="11"/>
        <v xml:space="preserve"> </v>
      </c>
      <c r="AQ52" s="145"/>
      <c r="AR52" s="357"/>
      <c r="AS52" s="28"/>
      <c r="AT52" s="28">
        <f>AS52-AR52</f>
        <v>0</v>
      </c>
      <c r="AU52" s="47" t="str">
        <f t="shared" si="12"/>
        <v xml:space="preserve"> </v>
      </c>
      <c r="AV52" s="726"/>
      <c r="AW52" s="28">
        <f t="shared" si="64"/>
        <v>0</v>
      </c>
      <c r="AX52" s="463" t="str">
        <f t="shared" si="13"/>
        <v xml:space="preserve"> </v>
      </c>
      <c r="AY52" s="531">
        <v>5.3</v>
      </c>
      <c r="AZ52" s="357">
        <v>87.9</v>
      </c>
      <c r="BA52" s="357">
        <f t="shared" si="18"/>
        <v>0</v>
      </c>
      <c r="BB52" s="357">
        <v>87.9</v>
      </c>
      <c r="BC52" s="28">
        <v>18.899999999999999</v>
      </c>
      <c r="BD52" s="28">
        <f t="shared" si="14"/>
        <v>0</v>
      </c>
      <c r="BE52" s="28">
        <v>18.899999999999999</v>
      </c>
      <c r="BF52" s="28">
        <f t="shared" ref="BF52:BF63" si="66">BC52-AZ52</f>
        <v>-69</v>
      </c>
      <c r="BG52" s="28">
        <f t="shared" si="65"/>
        <v>21.501706484641637</v>
      </c>
      <c r="BH52" s="726">
        <v>28.7</v>
      </c>
      <c r="BI52" s="28">
        <f t="shared" si="55"/>
        <v>-9.8000000000000007</v>
      </c>
      <c r="BJ52" s="146">
        <f t="shared" si="37"/>
        <v>65.853658536585357</v>
      </c>
      <c r="BL52" s="807">
        <f t="shared" si="15"/>
        <v>1.3</v>
      </c>
      <c r="BM52" s="807">
        <f t="shared" si="16"/>
        <v>0.3</v>
      </c>
      <c r="BN52" s="794">
        <v>0.3</v>
      </c>
      <c r="BO52" s="794"/>
      <c r="BP52" s="794"/>
      <c r="BQ52" s="750">
        <v>1</v>
      </c>
    </row>
    <row r="53" spans="1:69" s="8" customFormat="1" ht="23.25" customHeight="1" x14ac:dyDescent="0.25">
      <c r="A53" s="588" t="s">
        <v>40</v>
      </c>
      <c r="B53" s="562">
        <v>14</v>
      </c>
      <c r="C53" s="430">
        <f>M53+AY53-C57</f>
        <v>3139.7000000000003</v>
      </c>
      <c r="D53" s="430">
        <f>N53+AZ53-D57</f>
        <v>3166.7000000000003</v>
      </c>
      <c r="E53" s="430">
        <f>O53+BC53-E57</f>
        <v>512.59999999999991</v>
      </c>
      <c r="F53" s="430">
        <f>P53+BD53-F57</f>
        <v>512.70000000000005</v>
      </c>
      <c r="G53" s="50">
        <f t="shared" si="33"/>
        <v>-0.1</v>
      </c>
      <c r="H53" s="50">
        <f t="shared" si="3"/>
        <v>-2654.1000000000004</v>
      </c>
      <c r="I53" s="50">
        <f t="shared" si="4"/>
        <v>16.187198029494425</v>
      </c>
      <c r="J53" s="818">
        <f>T53+BH53-J57</f>
        <v>422.90000000000003</v>
      </c>
      <c r="K53" s="39">
        <f t="shared" si="5"/>
        <v>89.699999999999875</v>
      </c>
      <c r="L53" s="208">
        <f t="shared" si="6"/>
        <v>121.21068810593518</v>
      </c>
      <c r="M53" s="430">
        <f t="shared" si="59"/>
        <v>2467.5</v>
      </c>
      <c r="N53" s="430">
        <f t="shared" si="60"/>
        <v>2467.5</v>
      </c>
      <c r="O53" s="50">
        <f t="shared" si="17"/>
        <v>396.5</v>
      </c>
      <c r="P53" s="50">
        <f t="shared" si="7"/>
        <v>396.6</v>
      </c>
      <c r="Q53" s="50">
        <f t="shared" si="8"/>
        <v>-0.1</v>
      </c>
      <c r="R53" s="50">
        <f t="shared" si="0"/>
        <v>-2071</v>
      </c>
      <c r="S53" s="50">
        <f t="shared" si="1"/>
        <v>16.068895643363728</v>
      </c>
      <c r="T53" s="818">
        <f t="shared" si="53"/>
        <v>319.2</v>
      </c>
      <c r="U53" s="87">
        <f t="shared" si="30"/>
        <v>77.300000000000011</v>
      </c>
      <c r="V53" s="699">
        <f t="shared" si="54"/>
        <v>124.21679197994987</v>
      </c>
      <c r="W53" s="851">
        <f>W54+W60+W64+W65+W66</f>
        <v>2062.5</v>
      </c>
      <c r="X53" s="914">
        <f>X54+X60+X64+X65+X66+X67</f>
        <v>2062.5</v>
      </c>
      <c r="Y53" s="50">
        <f t="shared" si="61"/>
        <v>2054.4</v>
      </c>
      <c r="Z53" s="927">
        <f>Z54+Z60+Z64+Z65+Z66+Z67</f>
        <v>8.1</v>
      </c>
      <c r="AA53" s="957">
        <f>AA54+AA60+AA64+AA65+AA66</f>
        <v>318.7</v>
      </c>
      <c r="AB53" s="430">
        <f t="shared" si="9"/>
        <v>318.8</v>
      </c>
      <c r="AC53" s="50">
        <f>AC54+AC60+AC64+AC65+AC66</f>
        <v>-0.1</v>
      </c>
      <c r="AD53" s="50">
        <f t="shared" si="19"/>
        <v>-1743.8</v>
      </c>
      <c r="AE53" s="50">
        <f t="shared" si="10"/>
        <v>15.452121212121211</v>
      </c>
      <c r="AF53" s="893">
        <f>AF54+AF60+AF64+AF65+AF66</f>
        <v>263.39999999999998</v>
      </c>
      <c r="AG53" s="50">
        <f t="shared" si="49"/>
        <v>55.300000000000011</v>
      </c>
      <c r="AH53" s="146">
        <f t="shared" si="56"/>
        <v>120.99468488990131</v>
      </c>
      <c r="AI53" s="430">
        <f>AI54+AI60+AI64+AI65+AI66</f>
        <v>306.5</v>
      </c>
      <c r="AJ53" s="430">
        <f>AJ54+AJ60+AJ64+AJ65+AJ66</f>
        <v>306.5</v>
      </c>
      <c r="AK53" s="50">
        <f>AK54+AK60+AK64+AK65+AK66</f>
        <v>60</v>
      </c>
      <c r="AL53" s="50">
        <f>AL54+AL60+AL64+AL65+AL66</f>
        <v>-246.50000000000003</v>
      </c>
      <c r="AM53" s="50">
        <f t="shared" si="62"/>
        <v>19.575856443719413</v>
      </c>
      <c r="AN53" s="778">
        <f>AN54+AN60+AN64+AN65+AN66</f>
        <v>42.5</v>
      </c>
      <c r="AO53" s="28">
        <f t="shared" si="63"/>
        <v>17.5</v>
      </c>
      <c r="AP53" s="708">
        <f t="shared" si="11"/>
        <v>141.1764705882353</v>
      </c>
      <c r="AQ53" s="430">
        <f>AQ54+AQ60+AQ64+AQ65+AQ66</f>
        <v>98.5</v>
      </c>
      <c r="AR53" s="430">
        <f>AR54+AR60+AR64+AR65+AR66</f>
        <v>98.5</v>
      </c>
      <c r="AS53" s="50">
        <f>AS54+AS60+AS64+AS65+AS66</f>
        <v>17.8</v>
      </c>
      <c r="AT53" s="50">
        <f>AT54+AT60+AT64+AT65+AT66</f>
        <v>-80.7</v>
      </c>
      <c r="AU53" s="51">
        <f t="shared" si="12"/>
        <v>18.071065989847718</v>
      </c>
      <c r="AV53" s="730">
        <f>AV54+AV60+AV64+AV66</f>
        <v>13.3</v>
      </c>
      <c r="AW53" s="50">
        <f t="shared" si="64"/>
        <v>4.5</v>
      </c>
      <c r="AX53" s="464">
        <f t="shared" si="13"/>
        <v>133.8345864661654</v>
      </c>
      <c r="AY53" s="143">
        <f>AY54+AY60+AY64+AY65+AY66</f>
        <v>676.8</v>
      </c>
      <c r="AZ53" s="425">
        <f>AZ54+AZ60+AZ64+AZ65+AZ66</f>
        <v>703.8</v>
      </c>
      <c r="BA53" s="425">
        <f t="shared" si="18"/>
        <v>703.8</v>
      </c>
      <c r="BB53" s="425">
        <f>BB54+BB60+BB64+BB65+BB66</f>
        <v>0</v>
      </c>
      <c r="BC53" s="25">
        <f>BC54+BC60+BC64+BC65+BC66</f>
        <v>116.30000000000001</v>
      </c>
      <c r="BD53" s="25">
        <f t="shared" si="14"/>
        <v>116.30000000000001</v>
      </c>
      <c r="BE53" s="25">
        <f>BE54+BE60+BE64+BE65+BE66</f>
        <v>0</v>
      </c>
      <c r="BF53" s="50">
        <f t="shared" si="66"/>
        <v>-587.5</v>
      </c>
      <c r="BG53" s="25">
        <f t="shared" si="65"/>
        <v>16.524580846831487</v>
      </c>
      <c r="BH53" s="730">
        <f>BH54+BH60+BH64+BH65+BH66</f>
        <v>103.9</v>
      </c>
      <c r="BI53" s="50">
        <f t="shared" si="55"/>
        <v>12.400000000000006</v>
      </c>
      <c r="BJ53" s="146">
        <f t="shared" si="37"/>
        <v>111.93455245428297</v>
      </c>
      <c r="BK53" s="2"/>
      <c r="BL53" s="807">
        <f t="shared" si="15"/>
        <v>100.9</v>
      </c>
      <c r="BM53" s="807">
        <f t="shared" si="16"/>
        <v>84.3</v>
      </c>
      <c r="BN53" s="748">
        <v>83.5</v>
      </c>
      <c r="BO53" s="794">
        <v>0.5</v>
      </c>
      <c r="BP53" s="794">
        <v>0.30000000000000004</v>
      </c>
      <c r="BQ53" s="748">
        <v>16.600000000000001</v>
      </c>
    </row>
    <row r="54" spans="1:69" ht="24.75" customHeight="1" x14ac:dyDescent="0.25">
      <c r="A54" s="587" t="s">
        <v>41</v>
      </c>
      <c r="B54" s="566" t="s">
        <v>289</v>
      </c>
      <c r="C54" s="357">
        <f>M54+AY54-C57</f>
        <v>551.1</v>
      </c>
      <c r="D54" s="357">
        <f>N54+AZ54-D57</f>
        <v>552.69999999999993</v>
      </c>
      <c r="E54" s="357">
        <f>O54+BC54-E57</f>
        <v>36.399999999999991</v>
      </c>
      <c r="F54" s="28">
        <f>AB54+AK54+AS54+BD54-F57</f>
        <v>36.399999999999991</v>
      </c>
      <c r="G54" s="28">
        <f t="shared" si="33"/>
        <v>0</v>
      </c>
      <c r="H54" s="28">
        <f t="shared" si="3"/>
        <v>-516.29999999999995</v>
      </c>
      <c r="I54" s="28">
        <f t="shared" si="4"/>
        <v>6.585851275556359</v>
      </c>
      <c r="J54" s="816">
        <f>T54+BH54-J57</f>
        <v>27.2</v>
      </c>
      <c r="K54" s="39">
        <f t="shared" si="5"/>
        <v>9.1999999999999922</v>
      </c>
      <c r="L54" s="206">
        <f t="shared" si="6"/>
        <v>133.82352941176467</v>
      </c>
      <c r="M54" s="357">
        <f t="shared" si="59"/>
        <v>419.1</v>
      </c>
      <c r="N54" s="357">
        <f t="shared" si="60"/>
        <v>419.1</v>
      </c>
      <c r="O54" s="28">
        <f t="shared" si="17"/>
        <v>16.899999999999999</v>
      </c>
      <c r="P54" s="28">
        <f t="shared" si="7"/>
        <v>16.899999999999999</v>
      </c>
      <c r="Q54" s="28">
        <f t="shared" si="8"/>
        <v>0</v>
      </c>
      <c r="R54" s="28">
        <f t="shared" si="0"/>
        <v>-402.20000000000005</v>
      </c>
      <c r="S54" s="28">
        <f t="shared" si="1"/>
        <v>4.0324504891434021</v>
      </c>
      <c r="T54" s="816">
        <f t="shared" si="53"/>
        <v>9.4</v>
      </c>
      <c r="U54" s="84">
        <f t="shared" si="30"/>
        <v>7.4999999999999982</v>
      </c>
      <c r="V54" s="697">
        <f t="shared" si="54"/>
        <v>179.78723404255317</v>
      </c>
      <c r="W54" s="845">
        <f>W56+W58+W59</f>
        <v>413.8</v>
      </c>
      <c r="X54" s="379">
        <f>X56+X58+X59</f>
        <v>413.8</v>
      </c>
      <c r="Y54" s="28">
        <f t="shared" si="61"/>
        <v>413.8</v>
      </c>
      <c r="Z54" s="544">
        <f>Z56+Z58+Z59</f>
        <v>0</v>
      </c>
      <c r="AA54" s="951">
        <f>AA56+AA58+AA59</f>
        <v>16.899999999999999</v>
      </c>
      <c r="AB54" s="357">
        <f t="shared" si="9"/>
        <v>16.899999999999999</v>
      </c>
      <c r="AC54" s="28">
        <f>AC56+AC58+AC59</f>
        <v>0</v>
      </c>
      <c r="AD54" s="28">
        <f t="shared" si="19"/>
        <v>-396.90000000000003</v>
      </c>
      <c r="AE54" s="28">
        <f t="shared" si="10"/>
        <v>4.0840985983566931</v>
      </c>
      <c r="AF54" s="889">
        <f>AF56+AF58+AF59</f>
        <v>9.4</v>
      </c>
      <c r="AG54" s="28">
        <f t="shared" si="49"/>
        <v>7.4999999999999982</v>
      </c>
      <c r="AH54" s="146">
        <f t="shared" ref="AH54:AH67" si="67">IF(AF54&lt;&gt;0,IF(AA54/AF54*100&lt;0,"&lt;0",IF(AA54/AF54*100&gt;200,"&gt;200",AA54/AF54*100))," ")</f>
        <v>179.78723404255317</v>
      </c>
      <c r="AI54" s="510">
        <f>AI56+AI58</f>
        <v>3</v>
      </c>
      <c r="AJ54" s="510">
        <f>AJ56+AJ58</f>
        <v>3</v>
      </c>
      <c r="AK54" s="216">
        <f>AK56+AK58+AK59</f>
        <v>0</v>
      </c>
      <c r="AL54" s="28">
        <f t="shared" ref="AL54:AL66" si="68">AK54-AJ54</f>
        <v>-3</v>
      </c>
      <c r="AM54" s="28">
        <f>IF(AJ54&lt;&gt;0,IF(AK54/AJ54*100&lt;0,"&lt;0",IF(AK54/AJ54*100&gt;200,"&gt;200",AK54/AJ54*100))," ")</f>
        <v>0</v>
      </c>
      <c r="AN54" s="776">
        <f>AN56+AN58+AN59</f>
        <v>0</v>
      </c>
      <c r="AO54" s="28">
        <f>AK54-AN54</f>
        <v>0</v>
      </c>
      <c r="AP54" s="708" t="str">
        <f t="shared" si="11"/>
        <v xml:space="preserve"> </v>
      </c>
      <c r="AQ54" s="507">
        <f>AQ56+AQ58</f>
        <v>2.2999999999999998</v>
      </c>
      <c r="AR54" s="507">
        <f>AR56+AR58</f>
        <v>2.2999999999999998</v>
      </c>
      <c r="AS54" s="507">
        <f>AS56+AS58+AS59</f>
        <v>0</v>
      </c>
      <c r="AT54" s="28">
        <f t="shared" ref="AT54:AT66" si="69">AS54-AR54</f>
        <v>-2.2999999999999998</v>
      </c>
      <c r="AU54" s="39">
        <f t="shared" si="12"/>
        <v>0</v>
      </c>
      <c r="AV54" s="759">
        <f>AV56+AV58</f>
        <v>0</v>
      </c>
      <c r="AW54" s="28">
        <f t="shared" si="64"/>
        <v>0</v>
      </c>
      <c r="AX54" s="296" t="str">
        <f t="shared" si="13"/>
        <v xml:space="preserve"> </v>
      </c>
      <c r="AY54" s="145">
        <f>AY56+AY58+AY59</f>
        <v>136.6</v>
      </c>
      <c r="AZ54" s="145">
        <f>AZ56+AZ58+AZ59</f>
        <v>138.19999999999999</v>
      </c>
      <c r="BA54" s="357">
        <f t="shared" si="18"/>
        <v>138.19999999999999</v>
      </c>
      <c r="BB54" s="357">
        <f>BB56+BB58+BB59</f>
        <v>0</v>
      </c>
      <c r="BC54" s="28">
        <f>BC56+BC58+BC59</f>
        <v>19.7</v>
      </c>
      <c r="BD54" s="28">
        <f t="shared" si="14"/>
        <v>19.7</v>
      </c>
      <c r="BE54" s="28">
        <f>BE56+BE58+BE59</f>
        <v>0</v>
      </c>
      <c r="BF54" s="28">
        <f t="shared" si="66"/>
        <v>-118.49999999999999</v>
      </c>
      <c r="BG54" s="28">
        <f t="shared" si="65"/>
        <v>14.254703328509407</v>
      </c>
      <c r="BH54" s="731">
        <f>BH56+BH58+BH59</f>
        <v>18</v>
      </c>
      <c r="BI54" s="28">
        <f t="shared" si="55"/>
        <v>1.6999999999999993</v>
      </c>
      <c r="BJ54" s="146">
        <f t="shared" ref="BJ54:BJ66" si="70">IF(BH54&lt;&gt;0,IF(BC54/BH54*100&lt;0,"&lt;0",IF(BC54/BH54*100&gt;200,"&gt;200",BC54/BH54*100))," ")</f>
        <v>109.44444444444443</v>
      </c>
      <c r="BL54" s="807">
        <f t="shared" si="15"/>
        <v>7.3</v>
      </c>
      <c r="BM54" s="807">
        <f t="shared" si="16"/>
        <v>4.0999999999999996</v>
      </c>
      <c r="BN54" s="751">
        <v>4.0999999999999996</v>
      </c>
      <c r="BO54" s="797">
        <v>0</v>
      </c>
      <c r="BP54" s="797"/>
      <c r="BQ54" s="794">
        <v>3.2</v>
      </c>
    </row>
    <row r="55" spans="1:69" ht="18" customHeight="1" x14ac:dyDescent="0.25">
      <c r="A55" s="582" t="s">
        <v>11</v>
      </c>
      <c r="B55" s="566"/>
      <c r="C55" s="552"/>
      <c r="D55" s="357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816">
        <f>T55+BH55</f>
        <v>0</v>
      </c>
      <c r="K55" s="39">
        <f t="shared" si="5"/>
        <v>0</v>
      </c>
      <c r="L55" s="206" t="str">
        <f t="shared" si="6"/>
        <v xml:space="preserve"> </v>
      </c>
      <c r="M55" s="521"/>
      <c r="N55" s="357"/>
      <c r="O55" s="28"/>
      <c r="P55" s="28"/>
      <c r="Q55" s="28"/>
      <c r="R55" s="28"/>
      <c r="S55" s="28"/>
      <c r="T55" s="816">
        <f t="shared" si="53"/>
        <v>0</v>
      </c>
      <c r="U55" s="84">
        <f t="shared" si="30"/>
        <v>0</v>
      </c>
      <c r="V55" s="697" t="str">
        <f t="shared" si="54"/>
        <v xml:space="preserve"> </v>
      </c>
      <c r="W55" s="845"/>
      <c r="X55" s="379"/>
      <c r="Y55" s="28"/>
      <c r="Z55" s="544"/>
      <c r="AA55" s="951"/>
      <c r="AB55" s="357"/>
      <c r="AC55" s="28"/>
      <c r="AD55" s="28">
        <f t="shared" si="19"/>
        <v>0</v>
      </c>
      <c r="AE55" s="28" t="str">
        <f t="shared" si="10"/>
        <v xml:space="preserve"> </v>
      </c>
      <c r="AF55" s="889"/>
      <c r="AG55" s="28">
        <f t="shared" si="49"/>
        <v>0</v>
      </c>
      <c r="AH55" s="146" t="str">
        <f t="shared" si="67"/>
        <v xml:space="preserve"> </v>
      </c>
      <c r="AI55" s="145"/>
      <c r="AJ55" s="357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771"/>
      <c r="AO55" s="28">
        <f>AK55-AN55</f>
        <v>0</v>
      </c>
      <c r="AP55" s="708" t="str">
        <f t="shared" si="11"/>
        <v xml:space="preserve"> </v>
      </c>
      <c r="AQ55" s="145"/>
      <c r="AR55" s="357"/>
      <c r="AS55" s="28"/>
      <c r="AT55" s="28">
        <f t="shared" si="69"/>
        <v>0</v>
      </c>
      <c r="AU55" s="39" t="str">
        <f t="shared" si="12"/>
        <v xml:space="preserve"> </v>
      </c>
      <c r="AV55" s="726"/>
      <c r="AW55" s="28">
        <f t="shared" si="64"/>
        <v>0</v>
      </c>
      <c r="AX55" s="296" t="str">
        <f t="shared" si="13"/>
        <v xml:space="preserve"> </v>
      </c>
      <c r="AY55" s="521"/>
      <c r="AZ55" s="357"/>
      <c r="BA55" s="357">
        <f t="shared" si="18"/>
        <v>0</v>
      </c>
      <c r="BB55" s="357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726"/>
      <c r="BI55" s="28">
        <f t="shared" si="55"/>
        <v>0</v>
      </c>
      <c r="BJ55" s="146" t="str">
        <f t="shared" si="70"/>
        <v xml:space="preserve"> </v>
      </c>
      <c r="BL55" s="807">
        <f t="shared" si="15"/>
        <v>0</v>
      </c>
      <c r="BM55" s="807">
        <f t="shared" si="16"/>
        <v>0</v>
      </c>
      <c r="BN55" s="794"/>
      <c r="BO55" s="794"/>
      <c r="BP55" s="794"/>
      <c r="BQ55" s="797"/>
    </row>
    <row r="56" spans="1:69" ht="24.75" customHeight="1" x14ac:dyDescent="0.25">
      <c r="A56" s="572" t="s">
        <v>260</v>
      </c>
      <c r="B56" s="571">
        <v>1411</v>
      </c>
      <c r="C56" s="357">
        <f>M56+AY56-C57</f>
        <v>128.00000000000003</v>
      </c>
      <c r="D56" s="357">
        <f>N56+AZ56-D57</f>
        <v>128.50000000000003</v>
      </c>
      <c r="E56" s="357">
        <f>O56+BC56-E57</f>
        <v>1.8</v>
      </c>
      <c r="F56" s="28">
        <f>AB56+AK56+AS56+BD56-F57</f>
        <v>1.8</v>
      </c>
      <c r="G56" s="28">
        <f t="shared" si="33"/>
        <v>0</v>
      </c>
      <c r="H56" s="28">
        <f t="shared" si="3"/>
        <v>-126.70000000000003</v>
      </c>
      <c r="I56" s="28">
        <f t="shared" si="4"/>
        <v>1.4007782101167312</v>
      </c>
      <c r="J56" s="816">
        <f>T56+BH56-J57</f>
        <v>1.6</v>
      </c>
      <c r="K56" s="39">
        <f t="shared" si="5"/>
        <v>0.19999999999999996</v>
      </c>
      <c r="L56" s="206">
        <f t="shared" si="6"/>
        <v>112.5</v>
      </c>
      <c r="M56" s="357">
        <f t="shared" ref="M56:N60" si="72">W56+AI56+AQ56</f>
        <v>131.20000000000002</v>
      </c>
      <c r="N56" s="357">
        <f t="shared" si="72"/>
        <v>131.20000000000002</v>
      </c>
      <c r="O56" s="28">
        <f t="shared" si="17"/>
        <v>2</v>
      </c>
      <c r="P56" s="28">
        <f t="shared" si="7"/>
        <v>2</v>
      </c>
      <c r="Q56" s="28">
        <f t="shared" si="8"/>
        <v>0</v>
      </c>
      <c r="R56" s="28">
        <f t="shared" si="0"/>
        <v>-129.20000000000002</v>
      </c>
      <c r="S56" s="28">
        <f t="shared" si="1"/>
        <v>1.5243902439024388</v>
      </c>
      <c r="T56" s="816">
        <f t="shared" si="53"/>
        <v>1.8</v>
      </c>
      <c r="U56" s="84">
        <f t="shared" si="30"/>
        <v>0.19999999999999996</v>
      </c>
      <c r="V56" s="697">
        <f t="shared" si="54"/>
        <v>111.11111111111111</v>
      </c>
      <c r="W56" s="845">
        <v>125.9</v>
      </c>
      <c r="X56" s="379">
        <v>125.9</v>
      </c>
      <c r="Y56" s="28">
        <f>X56-Z56</f>
        <v>125.9</v>
      </c>
      <c r="Z56" s="544"/>
      <c r="AA56" s="951">
        <v>2</v>
      </c>
      <c r="AB56" s="357">
        <f t="shared" si="9"/>
        <v>2</v>
      </c>
      <c r="AC56" s="28"/>
      <c r="AD56" s="28">
        <f t="shared" si="19"/>
        <v>-123.9</v>
      </c>
      <c r="AE56" s="28">
        <f t="shared" si="10"/>
        <v>1.5885623510722795</v>
      </c>
      <c r="AF56" s="889">
        <v>1.8</v>
      </c>
      <c r="AG56" s="28">
        <f t="shared" si="49"/>
        <v>0.19999999999999996</v>
      </c>
      <c r="AH56" s="146">
        <f t="shared" si="67"/>
        <v>111.11111111111111</v>
      </c>
      <c r="AI56" s="545">
        <v>3</v>
      </c>
      <c r="AJ56" s="510">
        <v>3</v>
      </c>
      <c r="AK56" s="53"/>
      <c r="AL56" s="28">
        <f t="shared" si="68"/>
        <v>-3</v>
      </c>
      <c r="AM56" s="28">
        <f t="shared" si="71"/>
        <v>0</v>
      </c>
      <c r="AN56" s="776"/>
      <c r="AO56" s="28">
        <f>AK56-AN56</f>
        <v>0</v>
      </c>
      <c r="AP56" s="708" t="str">
        <f t="shared" si="11"/>
        <v xml:space="preserve"> </v>
      </c>
      <c r="AQ56" s="545">
        <v>2.2999999999999998</v>
      </c>
      <c r="AR56" s="507">
        <v>2.2999999999999998</v>
      </c>
      <c r="AS56" s="43"/>
      <c r="AT56" s="28">
        <f t="shared" si="69"/>
        <v>-2.2999999999999998</v>
      </c>
      <c r="AU56" s="39">
        <f t="shared" si="12"/>
        <v>0</v>
      </c>
      <c r="AV56" s="757"/>
      <c r="AW56" s="28">
        <f t="shared" si="64"/>
        <v>0</v>
      </c>
      <c r="AX56" s="296" t="str">
        <f t="shared" si="13"/>
        <v xml:space="preserve"> </v>
      </c>
      <c r="AY56" s="638">
        <v>1.4</v>
      </c>
      <c r="AZ56" s="364">
        <v>1.9</v>
      </c>
      <c r="BA56" s="364">
        <f t="shared" si="18"/>
        <v>1.9</v>
      </c>
      <c r="BB56" s="364"/>
      <c r="BC56" s="34"/>
      <c r="BD56" s="34">
        <f t="shared" si="14"/>
        <v>0</v>
      </c>
      <c r="BE56" s="34"/>
      <c r="BF56" s="34">
        <f t="shared" si="66"/>
        <v>-1.9</v>
      </c>
      <c r="BG56" s="34">
        <f t="shared" si="65"/>
        <v>0</v>
      </c>
      <c r="BH56" s="335"/>
      <c r="BI56" s="28">
        <f t="shared" si="55"/>
        <v>0</v>
      </c>
      <c r="BJ56" s="146" t="str">
        <f t="shared" si="70"/>
        <v xml:space="preserve"> </v>
      </c>
      <c r="BL56" s="807">
        <f t="shared" si="15"/>
        <v>3.2</v>
      </c>
      <c r="BM56" s="807">
        <f t="shared" si="16"/>
        <v>3.2</v>
      </c>
      <c r="BN56" s="748">
        <v>3.2</v>
      </c>
      <c r="BO56" s="794"/>
      <c r="BP56" s="794"/>
      <c r="BQ56" s="794"/>
    </row>
    <row r="57" spans="1:69" ht="32.25" customHeight="1" x14ac:dyDescent="0.25">
      <c r="A57" s="572" t="s">
        <v>354</v>
      </c>
      <c r="B57" s="571"/>
      <c r="C57" s="357">
        <f t="shared" ref="C57:D60" si="73">M57+AY57</f>
        <v>4.5999999999999996</v>
      </c>
      <c r="D57" s="357">
        <f t="shared" si="73"/>
        <v>4.5999999999999996</v>
      </c>
      <c r="E57" s="28">
        <f>O57+BC57</f>
        <v>0.2</v>
      </c>
      <c r="F57" s="28">
        <f t="shared" si="32"/>
        <v>0.2</v>
      </c>
      <c r="G57" s="28">
        <f t="shared" si="33"/>
        <v>0</v>
      </c>
      <c r="H57" s="28">
        <f t="shared" si="3"/>
        <v>-4.3999999999999995</v>
      </c>
      <c r="I57" s="28">
        <f t="shared" si="4"/>
        <v>4.3478260869565224</v>
      </c>
      <c r="J57" s="816">
        <f t="shared" ref="J57:J66" si="74">T57+BH57</f>
        <v>0.2</v>
      </c>
      <c r="K57" s="39">
        <f t="shared" si="5"/>
        <v>0</v>
      </c>
      <c r="L57" s="206">
        <f t="shared" si="6"/>
        <v>100</v>
      </c>
      <c r="M57" s="357">
        <f t="shared" si="72"/>
        <v>4.5999999999999996</v>
      </c>
      <c r="N57" s="357">
        <f t="shared" si="72"/>
        <v>4.5999999999999996</v>
      </c>
      <c r="O57" s="28">
        <f t="shared" si="17"/>
        <v>0.2</v>
      </c>
      <c r="P57" s="28">
        <f t="shared" si="7"/>
        <v>0.2</v>
      </c>
      <c r="Q57" s="28">
        <f t="shared" si="8"/>
        <v>0</v>
      </c>
      <c r="R57" s="28">
        <f t="shared" si="0"/>
        <v>-4.3999999999999995</v>
      </c>
      <c r="S57" s="28">
        <f t="shared" si="1"/>
        <v>4.3478260869565224</v>
      </c>
      <c r="T57" s="816">
        <f t="shared" si="53"/>
        <v>0.2</v>
      </c>
      <c r="U57" s="84">
        <f t="shared" si="30"/>
        <v>0</v>
      </c>
      <c r="V57" s="697">
        <f t="shared" si="54"/>
        <v>100</v>
      </c>
      <c r="W57" s="845">
        <v>4.5999999999999996</v>
      </c>
      <c r="X57" s="379">
        <v>4.5999999999999996</v>
      </c>
      <c r="Y57" s="28">
        <f>X57-Z57</f>
        <v>4.5999999999999996</v>
      </c>
      <c r="Z57" s="544"/>
      <c r="AA57" s="951">
        <v>0.2</v>
      </c>
      <c r="AB57" s="357">
        <f t="shared" si="9"/>
        <v>0.2</v>
      </c>
      <c r="AC57" s="28"/>
      <c r="AD57" s="28">
        <f t="shared" si="19"/>
        <v>-4.3999999999999995</v>
      </c>
      <c r="AE57" s="28">
        <f t="shared" si="10"/>
        <v>4.3478260869565224</v>
      </c>
      <c r="AF57" s="889">
        <v>0.2</v>
      </c>
      <c r="AG57" s="28">
        <f t="shared" si="49"/>
        <v>0</v>
      </c>
      <c r="AH57" s="146">
        <f t="shared" si="67"/>
        <v>100</v>
      </c>
      <c r="AI57" s="545"/>
      <c r="AJ57" s="510"/>
      <c r="AK57" s="53"/>
      <c r="AL57" s="28"/>
      <c r="AM57" s="28"/>
      <c r="AN57" s="776"/>
      <c r="AO57" s="28"/>
      <c r="AP57" s="708"/>
      <c r="AQ57" s="545"/>
      <c r="AR57" s="507"/>
      <c r="AS57" s="43"/>
      <c r="AT57" s="28"/>
      <c r="AU57" s="39"/>
      <c r="AV57" s="757"/>
      <c r="AW57" s="28"/>
      <c r="AX57" s="296"/>
      <c r="AY57" s="638"/>
      <c r="AZ57" s="364"/>
      <c r="BA57" s="364">
        <f t="shared" si="18"/>
        <v>0</v>
      </c>
      <c r="BB57" s="364"/>
      <c r="BC57" s="34"/>
      <c r="BD57" s="34"/>
      <c r="BE57" s="34"/>
      <c r="BF57" s="34"/>
      <c r="BG57" s="34"/>
      <c r="BH57" s="335"/>
      <c r="BI57" s="28"/>
      <c r="BJ57" s="146"/>
      <c r="BL57" s="807"/>
      <c r="BM57" s="807"/>
      <c r="BN57" s="748"/>
      <c r="BO57" s="794"/>
      <c r="BP57" s="794"/>
      <c r="BQ57" s="794"/>
    </row>
    <row r="58" spans="1:69" ht="24.75" customHeight="1" x14ac:dyDescent="0.25">
      <c r="A58" s="572" t="s">
        <v>261</v>
      </c>
      <c r="B58" s="571">
        <v>1412</v>
      </c>
      <c r="C58" s="357">
        <f t="shared" si="73"/>
        <v>268.09999999999997</v>
      </c>
      <c r="D58" s="357">
        <f t="shared" si="73"/>
        <v>268.3</v>
      </c>
      <c r="E58" s="28">
        <f>O58+BC58</f>
        <v>9.6</v>
      </c>
      <c r="F58" s="28">
        <f t="shared" si="32"/>
        <v>9.6</v>
      </c>
      <c r="G58" s="28">
        <f t="shared" si="33"/>
        <v>0</v>
      </c>
      <c r="H58" s="28">
        <f t="shared" si="3"/>
        <v>-258.7</v>
      </c>
      <c r="I58" s="28">
        <f t="shared" si="4"/>
        <v>3.5780842340663437</v>
      </c>
      <c r="J58" s="816">
        <f t="shared" si="74"/>
        <v>5.4</v>
      </c>
      <c r="K58" s="39">
        <f t="shared" si="5"/>
        <v>4.1999999999999993</v>
      </c>
      <c r="L58" s="206">
        <f t="shared" si="6"/>
        <v>177.77777777777777</v>
      </c>
      <c r="M58" s="357">
        <f t="shared" si="72"/>
        <v>255.2</v>
      </c>
      <c r="N58" s="357">
        <f t="shared" si="72"/>
        <v>255.2</v>
      </c>
      <c r="O58" s="28">
        <f t="shared" si="17"/>
        <v>9.6</v>
      </c>
      <c r="P58" s="28">
        <f t="shared" si="7"/>
        <v>9.6</v>
      </c>
      <c r="Q58" s="28">
        <f t="shared" si="8"/>
        <v>0</v>
      </c>
      <c r="R58" s="28">
        <f t="shared" si="0"/>
        <v>-245.6</v>
      </c>
      <c r="S58" s="28">
        <f t="shared" si="1"/>
        <v>3.761755485893417</v>
      </c>
      <c r="T58" s="816">
        <f t="shared" si="53"/>
        <v>5.4</v>
      </c>
      <c r="U58" s="84">
        <f t="shared" si="30"/>
        <v>4.1999999999999993</v>
      </c>
      <c r="V58" s="697">
        <f t="shared" si="54"/>
        <v>177.77777777777777</v>
      </c>
      <c r="W58" s="845">
        <v>255.2</v>
      </c>
      <c r="X58" s="379">
        <v>255.2</v>
      </c>
      <c r="Y58" s="28">
        <f>X58-Z58</f>
        <v>255.2</v>
      </c>
      <c r="Z58" s="544"/>
      <c r="AA58" s="951">
        <v>9.6</v>
      </c>
      <c r="AB58" s="357">
        <f t="shared" si="9"/>
        <v>9.6</v>
      </c>
      <c r="AC58" s="28"/>
      <c r="AD58" s="28">
        <f t="shared" si="19"/>
        <v>-245.6</v>
      </c>
      <c r="AE58" s="28">
        <f t="shared" si="10"/>
        <v>3.761755485893417</v>
      </c>
      <c r="AF58" s="889">
        <v>5.4</v>
      </c>
      <c r="AG58" s="28">
        <f t="shared" si="49"/>
        <v>4.1999999999999993</v>
      </c>
      <c r="AH58" s="146">
        <f t="shared" si="67"/>
        <v>177.77777777777777</v>
      </c>
      <c r="AI58" s="545"/>
      <c r="AJ58" s="510"/>
      <c r="AK58" s="53"/>
      <c r="AL58" s="28">
        <f t="shared" si="68"/>
        <v>0</v>
      </c>
      <c r="AM58" s="28" t="str">
        <f t="shared" si="71"/>
        <v xml:space="preserve"> </v>
      </c>
      <c r="AN58" s="776"/>
      <c r="AO58" s="28"/>
      <c r="AP58" s="708" t="str">
        <f t="shared" si="11"/>
        <v xml:space="preserve"> </v>
      </c>
      <c r="AQ58" s="545"/>
      <c r="AR58" s="507"/>
      <c r="AS58" s="43"/>
      <c r="AT58" s="28">
        <f t="shared" si="69"/>
        <v>0</v>
      </c>
      <c r="AU58" s="39" t="str">
        <f t="shared" si="12"/>
        <v xml:space="preserve"> </v>
      </c>
      <c r="AV58" s="757"/>
      <c r="AW58" s="28"/>
      <c r="AX58" s="296"/>
      <c r="AY58" s="638">
        <v>12.9</v>
      </c>
      <c r="AZ58" s="364">
        <v>13.1</v>
      </c>
      <c r="BA58" s="364">
        <f t="shared" si="18"/>
        <v>13.1</v>
      </c>
      <c r="BB58" s="364"/>
      <c r="BC58" s="34"/>
      <c r="BD58" s="34">
        <f t="shared" si="14"/>
        <v>0</v>
      </c>
      <c r="BE58" s="34"/>
      <c r="BF58" s="34">
        <f t="shared" si="66"/>
        <v>-13.1</v>
      </c>
      <c r="BG58" s="34">
        <f t="shared" si="65"/>
        <v>0</v>
      </c>
      <c r="BH58" s="726"/>
      <c r="BI58" s="28">
        <f t="shared" si="55"/>
        <v>0</v>
      </c>
      <c r="BJ58" s="146" t="str">
        <f t="shared" si="70"/>
        <v xml:space="preserve"> </v>
      </c>
      <c r="BL58" s="807">
        <f t="shared" si="15"/>
        <v>1.2999999999999998</v>
      </c>
      <c r="BM58" s="807">
        <f t="shared" si="16"/>
        <v>0.6</v>
      </c>
      <c r="BN58" s="794">
        <v>0.6</v>
      </c>
      <c r="BO58" s="794"/>
      <c r="BP58" s="794"/>
      <c r="BQ58" s="794">
        <v>0.7</v>
      </c>
    </row>
    <row r="59" spans="1:69" ht="24.75" customHeight="1" x14ac:dyDescent="0.25">
      <c r="A59" s="572" t="s">
        <v>287</v>
      </c>
      <c r="B59" s="571">
        <v>1415</v>
      </c>
      <c r="C59" s="357">
        <f t="shared" si="73"/>
        <v>155</v>
      </c>
      <c r="D59" s="357">
        <f t="shared" si="73"/>
        <v>155.9</v>
      </c>
      <c r="E59" s="28">
        <f>O59+BC59</f>
        <v>25</v>
      </c>
      <c r="F59" s="28">
        <f t="shared" si="32"/>
        <v>25</v>
      </c>
      <c r="G59" s="28">
        <f t="shared" si="33"/>
        <v>0</v>
      </c>
      <c r="H59" s="28">
        <f t="shared" si="3"/>
        <v>-130.9</v>
      </c>
      <c r="I59" s="28">
        <f t="shared" si="4"/>
        <v>16.035920461834507</v>
      </c>
      <c r="J59" s="816">
        <f t="shared" si="74"/>
        <v>20.2</v>
      </c>
      <c r="K59" s="39">
        <f t="shared" si="5"/>
        <v>4.8000000000000007</v>
      </c>
      <c r="L59" s="206">
        <f t="shared" si="6"/>
        <v>123.76237623762376</v>
      </c>
      <c r="M59" s="357">
        <f t="shared" si="72"/>
        <v>32.700000000000003</v>
      </c>
      <c r="N59" s="357">
        <f t="shared" si="72"/>
        <v>32.700000000000003</v>
      </c>
      <c r="O59" s="28">
        <f t="shared" si="17"/>
        <v>5.3</v>
      </c>
      <c r="P59" s="28">
        <f t="shared" si="7"/>
        <v>5.3</v>
      </c>
      <c r="Q59" s="28">
        <f t="shared" si="8"/>
        <v>0</v>
      </c>
      <c r="R59" s="28">
        <f t="shared" si="0"/>
        <v>-27.400000000000002</v>
      </c>
      <c r="S59" s="28">
        <f t="shared" si="1"/>
        <v>16.207951070336392</v>
      </c>
      <c r="T59" s="816">
        <f t="shared" si="53"/>
        <v>2.2000000000000002</v>
      </c>
      <c r="U59" s="84">
        <f t="shared" si="30"/>
        <v>3.0999999999999996</v>
      </c>
      <c r="V59" s="697" t="str">
        <f t="shared" si="54"/>
        <v>&gt;200</v>
      </c>
      <c r="W59" s="845">
        <v>32.700000000000003</v>
      </c>
      <c r="X59" s="379">
        <v>32.700000000000003</v>
      </c>
      <c r="Y59" s="28">
        <f>X59-Z59</f>
        <v>32.700000000000003</v>
      </c>
      <c r="Z59" s="544"/>
      <c r="AA59" s="951">
        <v>5.3</v>
      </c>
      <c r="AB59" s="357">
        <f t="shared" si="9"/>
        <v>5.3</v>
      </c>
      <c r="AC59" s="28"/>
      <c r="AD59" s="28">
        <f t="shared" si="19"/>
        <v>-27.400000000000002</v>
      </c>
      <c r="AE59" s="28">
        <f t="shared" si="10"/>
        <v>16.207951070336392</v>
      </c>
      <c r="AF59" s="889">
        <v>2.2000000000000002</v>
      </c>
      <c r="AG59" s="28">
        <f t="shared" si="49"/>
        <v>3.0999999999999996</v>
      </c>
      <c r="AH59" s="146" t="str">
        <f t="shared" si="67"/>
        <v>&gt;200</v>
      </c>
      <c r="AI59" s="545"/>
      <c r="AJ59" s="510"/>
      <c r="AK59" s="53"/>
      <c r="AL59" s="28"/>
      <c r="AM59" s="28"/>
      <c r="AN59" s="776"/>
      <c r="AO59" s="28"/>
      <c r="AP59" s="708" t="str">
        <f t="shared" si="11"/>
        <v xml:space="preserve"> </v>
      </c>
      <c r="AQ59" s="545"/>
      <c r="AR59" s="507"/>
      <c r="AS59" s="43"/>
      <c r="AT59" s="28"/>
      <c r="AU59" s="39"/>
      <c r="AV59" s="757"/>
      <c r="AW59" s="28"/>
      <c r="AX59" s="296"/>
      <c r="AY59" s="638">
        <v>122.3</v>
      </c>
      <c r="AZ59" s="364">
        <v>123.2</v>
      </c>
      <c r="BA59" s="364">
        <f t="shared" si="18"/>
        <v>123.2</v>
      </c>
      <c r="BB59" s="364"/>
      <c r="BC59" s="34">
        <v>19.7</v>
      </c>
      <c r="BD59" s="34">
        <f t="shared" si="14"/>
        <v>19.7</v>
      </c>
      <c r="BE59" s="34"/>
      <c r="BF59" s="34">
        <f t="shared" si="66"/>
        <v>-103.5</v>
      </c>
      <c r="BG59" s="34">
        <f t="shared" si="65"/>
        <v>15.990259740259738</v>
      </c>
      <c r="BH59" s="335">
        <v>18</v>
      </c>
      <c r="BI59" s="28">
        <f t="shared" si="55"/>
        <v>1.6999999999999993</v>
      </c>
      <c r="BJ59" s="146">
        <f t="shared" si="70"/>
        <v>109.44444444444443</v>
      </c>
      <c r="BL59" s="807">
        <f t="shared" si="15"/>
        <v>0</v>
      </c>
      <c r="BM59" s="807">
        <f t="shared" si="16"/>
        <v>0</v>
      </c>
      <c r="BN59" s="802"/>
      <c r="BO59" s="794"/>
      <c r="BP59" s="794"/>
      <c r="BQ59" s="748"/>
    </row>
    <row r="60" spans="1:69" ht="23.25" customHeight="1" x14ac:dyDescent="0.25">
      <c r="A60" s="587" t="s">
        <v>53</v>
      </c>
      <c r="B60" s="566" t="s">
        <v>271</v>
      </c>
      <c r="C60" s="357">
        <f t="shared" si="73"/>
        <v>1626.6</v>
      </c>
      <c r="D60" s="357">
        <f t="shared" si="73"/>
        <v>1638.3</v>
      </c>
      <c r="E60" s="28">
        <f>O60+BC60</f>
        <v>295.89999999999998</v>
      </c>
      <c r="F60" s="28">
        <f t="shared" si="32"/>
        <v>295.89999999999998</v>
      </c>
      <c r="G60" s="28">
        <f t="shared" si="33"/>
        <v>0</v>
      </c>
      <c r="H60" s="28">
        <f t="shared" si="3"/>
        <v>-1342.4</v>
      </c>
      <c r="I60" s="28">
        <f t="shared" si="4"/>
        <v>18.061405115058289</v>
      </c>
      <c r="J60" s="816">
        <f t="shared" si="74"/>
        <v>217.1</v>
      </c>
      <c r="K60" s="39">
        <f t="shared" si="5"/>
        <v>78.799999999999983</v>
      </c>
      <c r="L60" s="206">
        <f t="shared" si="6"/>
        <v>136.29663749424228</v>
      </c>
      <c r="M60" s="357">
        <f t="shared" si="72"/>
        <v>1142.7</v>
      </c>
      <c r="N60" s="357">
        <f t="shared" si="72"/>
        <v>1142.7</v>
      </c>
      <c r="O60" s="28">
        <f t="shared" si="17"/>
        <v>212.5</v>
      </c>
      <c r="P60" s="28">
        <f t="shared" si="7"/>
        <v>212.5</v>
      </c>
      <c r="Q60" s="28">
        <f t="shared" si="8"/>
        <v>0</v>
      </c>
      <c r="R60" s="28">
        <f t="shared" si="0"/>
        <v>-930.2</v>
      </c>
      <c r="S60" s="28">
        <f t="shared" si="1"/>
        <v>18.596306992211428</v>
      </c>
      <c r="T60" s="816">
        <f t="shared" si="53"/>
        <v>160.1</v>
      </c>
      <c r="U60" s="84">
        <f t="shared" si="30"/>
        <v>52.400000000000006</v>
      </c>
      <c r="V60" s="697">
        <f t="shared" si="54"/>
        <v>132.72954403497815</v>
      </c>
      <c r="W60" s="845">
        <f>W62+W63</f>
        <v>1142.7</v>
      </c>
      <c r="X60" s="379">
        <f>X62+X63</f>
        <v>1142.7</v>
      </c>
      <c r="Y60" s="28">
        <f>X60-Z60</f>
        <v>1142.7</v>
      </c>
      <c r="Z60" s="544">
        <f>Z62+Z63</f>
        <v>0</v>
      </c>
      <c r="AA60" s="951">
        <f>AA62+AA63</f>
        <v>212.5</v>
      </c>
      <c r="AB60" s="357">
        <f t="shared" si="9"/>
        <v>212.5</v>
      </c>
      <c r="AC60" s="28">
        <f>AC62+AC63</f>
        <v>0</v>
      </c>
      <c r="AD60" s="28">
        <f t="shared" si="19"/>
        <v>-930.2</v>
      </c>
      <c r="AE60" s="28">
        <f t="shared" si="10"/>
        <v>18.596306992211428</v>
      </c>
      <c r="AF60" s="889">
        <f>AF62+AF63</f>
        <v>160.1</v>
      </c>
      <c r="AG60" s="28">
        <f t="shared" si="49"/>
        <v>52.400000000000006</v>
      </c>
      <c r="AH60" s="146">
        <f t="shared" si="67"/>
        <v>132.72954403497815</v>
      </c>
      <c r="AI60" s="545"/>
      <c r="AJ60" s="507"/>
      <c r="AK60" s="43">
        <f>AK62+AK63</f>
        <v>0</v>
      </c>
      <c r="AL60" s="28">
        <f t="shared" si="68"/>
        <v>0</v>
      </c>
      <c r="AM60" s="28" t="str">
        <f t="shared" si="71"/>
        <v xml:space="preserve"> </v>
      </c>
      <c r="AN60" s="776">
        <f>AN62+AN63</f>
        <v>0</v>
      </c>
      <c r="AO60" s="28">
        <f>AK60-AN60</f>
        <v>0</v>
      </c>
      <c r="AP60" s="708" t="str">
        <f t="shared" si="11"/>
        <v xml:space="preserve"> </v>
      </c>
      <c r="AQ60" s="507">
        <f>AQ62+AQ63</f>
        <v>0</v>
      </c>
      <c r="AR60" s="507">
        <f>AR62+AR63</f>
        <v>0</v>
      </c>
      <c r="AS60" s="507">
        <f>AS62+AS63</f>
        <v>0</v>
      </c>
      <c r="AT60" s="28">
        <f t="shared" si="69"/>
        <v>0</v>
      </c>
      <c r="AU60" s="39" t="str">
        <f t="shared" si="12"/>
        <v xml:space="preserve"> </v>
      </c>
      <c r="AV60" s="757"/>
      <c r="AW60" s="28">
        <f>AS60-AV60</f>
        <v>0</v>
      </c>
      <c r="AX60" s="296" t="str">
        <f t="shared" si="13"/>
        <v xml:space="preserve"> </v>
      </c>
      <c r="AY60" s="166">
        <f>AY62+AY63</f>
        <v>483.9</v>
      </c>
      <c r="AZ60" s="370">
        <f>AZ62+AZ63</f>
        <v>495.59999999999997</v>
      </c>
      <c r="BA60" s="370">
        <f t="shared" si="18"/>
        <v>495.59999999999997</v>
      </c>
      <c r="BB60" s="370">
        <f>BB62+BB63</f>
        <v>0</v>
      </c>
      <c r="BC60" s="28">
        <f>BC62+BC63</f>
        <v>83.4</v>
      </c>
      <c r="BD60" s="28">
        <f t="shared" si="14"/>
        <v>83.4</v>
      </c>
      <c r="BE60" s="28">
        <f>BE62+BE63</f>
        <v>0</v>
      </c>
      <c r="BF60" s="28">
        <f t="shared" si="66"/>
        <v>-412.19999999999993</v>
      </c>
      <c r="BG60" s="28">
        <f t="shared" si="65"/>
        <v>16.828087167070223</v>
      </c>
      <c r="BH60" s="726">
        <f>BH62+BH63</f>
        <v>57</v>
      </c>
      <c r="BI60" s="28">
        <f t="shared" si="55"/>
        <v>26.400000000000006</v>
      </c>
      <c r="BJ60" s="146">
        <f t="shared" si="70"/>
        <v>146.31578947368422</v>
      </c>
      <c r="BL60" s="807">
        <f t="shared" si="15"/>
        <v>58.8</v>
      </c>
      <c r="BM60" s="807">
        <f t="shared" si="16"/>
        <v>48.699999999999996</v>
      </c>
      <c r="BN60" s="794">
        <v>48.699999999999996</v>
      </c>
      <c r="BO60" s="794"/>
      <c r="BP60" s="794"/>
      <c r="BQ60" s="794">
        <v>10.1</v>
      </c>
    </row>
    <row r="61" spans="1:69" ht="16.5" customHeight="1" x14ac:dyDescent="0.25">
      <c r="A61" s="582" t="s">
        <v>4</v>
      </c>
      <c r="B61" s="566"/>
      <c r="C61" s="552"/>
      <c r="D61" s="357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816">
        <f t="shared" si="74"/>
        <v>0</v>
      </c>
      <c r="K61" s="39">
        <f t="shared" si="5"/>
        <v>0</v>
      </c>
      <c r="L61" s="206" t="str">
        <f t="shared" si="6"/>
        <v xml:space="preserve"> </v>
      </c>
      <c r="M61" s="521"/>
      <c r="N61" s="357"/>
      <c r="O61" s="28"/>
      <c r="P61" s="28"/>
      <c r="Q61" s="28"/>
      <c r="R61" s="28"/>
      <c r="S61" s="28"/>
      <c r="T61" s="816"/>
      <c r="U61" s="84"/>
      <c r="V61" s="697" t="str">
        <f t="shared" si="54"/>
        <v xml:space="preserve"> </v>
      </c>
      <c r="W61" s="845"/>
      <c r="X61" s="379"/>
      <c r="Y61" s="28"/>
      <c r="Z61" s="544"/>
      <c r="AA61" s="951"/>
      <c r="AB61" s="357"/>
      <c r="AC61" s="28"/>
      <c r="AD61" s="28"/>
      <c r="AE61" s="28"/>
      <c r="AF61" s="889"/>
      <c r="AG61" s="28">
        <f t="shared" si="49"/>
        <v>0</v>
      </c>
      <c r="AH61" s="146" t="str">
        <f t="shared" si="67"/>
        <v xml:space="preserve"> </v>
      </c>
      <c r="AI61" s="145"/>
      <c r="AJ61" s="357"/>
      <c r="AK61" s="28"/>
      <c r="AL61" s="28">
        <f t="shared" si="68"/>
        <v>0</v>
      </c>
      <c r="AM61" s="28" t="str">
        <f t="shared" si="71"/>
        <v xml:space="preserve"> </v>
      </c>
      <c r="AN61" s="771"/>
      <c r="AO61" s="28"/>
      <c r="AP61" s="708" t="str">
        <f t="shared" si="11"/>
        <v xml:space="preserve"> </v>
      </c>
      <c r="AQ61" s="145"/>
      <c r="AR61" s="357"/>
      <c r="AS61" s="28"/>
      <c r="AT61" s="28">
        <f t="shared" si="69"/>
        <v>0</v>
      </c>
      <c r="AU61" s="39" t="str">
        <f t="shared" si="12"/>
        <v xml:space="preserve"> </v>
      </c>
      <c r="AV61" s="726"/>
      <c r="AW61" s="28"/>
      <c r="AX61" s="296"/>
      <c r="AY61" s="521"/>
      <c r="AZ61" s="370"/>
      <c r="BA61" s="370">
        <f t="shared" si="18"/>
        <v>0</v>
      </c>
      <c r="BB61" s="370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726"/>
      <c r="BI61" s="28">
        <f t="shared" si="55"/>
        <v>0</v>
      </c>
      <c r="BJ61" s="146" t="str">
        <f t="shared" si="70"/>
        <v xml:space="preserve"> </v>
      </c>
      <c r="BL61" s="807">
        <f t="shared" si="15"/>
        <v>0</v>
      </c>
      <c r="BM61" s="807">
        <f t="shared" si="16"/>
        <v>0</v>
      </c>
      <c r="BN61" s="794"/>
      <c r="BO61" s="794"/>
      <c r="BP61" s="794"/>
      <c r="BQ61" s="794"/>
    </row>
    <row r="62" spans="1:69" s="6" customFormat="1" ht="19.5" customHeight="1" x14ac:dyDescent="0.25">
      <c r="A62" s="572" t="s">
        <v>262</v>
      </c>
      <c r="B62" s="571">
        <v>1422</v>
      </c>
      <c r="C62" s="364">
        <f t="shared" ref="C62:D66" si="75">M62+AY62</f>
        <v>400.4</v>
      </c>
      <c r="D62" s="364">
        <f t="shared" si="75"/>
        <v>401.5</v>
      </c>
      <c r="E62" s="34">
        <f t="shared" ref="E62:E67" si="76">O62+BC62</f>
        <v>126.5</v>
      </c>
      <c r="F62" s="34">
        <f t="shared" si="32"/>
        <v>126.5</v>
      </c>
      <c r="G62" s="28">
        <f t="shared" si="33"/>
        <v>0</v>
      </c>
      <c r="H62" s="34">
        <f t="shared" si="3"/>
        <v>-275</v>
      </c>
      <c r="I62" s="34">
        <f t="shared" si="4"/>
        <v>31.506849315068493</v>
      </c>
      <c r="J62" s="816">
        <f t="shared" si="74"/>
        <v>64.2</v>
      </c>
      <c r="K62" s="39">
        <f t="shared" si="5"/>
        <v>62.3</v>
      </c>
      <c r="L62" s="206">
        <f t="shared" si="6"/>
        <v>197.04049844236761</v>
      </c>
      <c r="M62" s="364">
        <f t="shared" ref="M62:N66" si="77">W62+AI62+AQ62</f>
        <v>312.8</v>
      </c>
      <c r="N62" s="364">
        <f t="shared" si="77"/>
        <v>312.8</v>
      </c>
      <c r="O62" s="34">
        <f t="shared" si="17"/>
        <v>101.1</v>
      </c>
      <c r="P62" s="34">
        <f t="shared" si="7"/>
        <v>101.1</v>
      </c>
      <c r="Q62" s="34">
        <f t="shared" si="8"/>
        <v>0</v>
      </c>
      <c r="R62" s="34">
        <f t="shared" si="0"/>
        <v>-211.70000000000002</v>
      </c>
      <c r="S62" s="34">
        <f t="shared" si="1"/>
        <v>32.320971867007671</v>
      </c>
      <c r="T62" s="813">
        <f t="shared" si="53"/>
        <v>57.1</v>
      </c>
      <c r="U62" s="641">
        <f t="shared" si="30"/>
        <v>43.999999999999993</v>
      </c>
      <c r="V62" s="697">
        <f t="shared" si="54"/>
        <v>177.05779334500875</v>
      </c>
      <c r="W62" s="846">
        <v>312.8</v>
      </c>
      <c r="X62" s="498">
        <v>312.8</v>
      </c>
      <c r="Y62" s="28">
        <f>X62-Z62</f>
        <v>312.8</v>
      </c>
      <c r="Z62" s="922"/>
      <c r="AA62" s="955">
        <v>101.1</v>
      </c>
      <c r="AB62" s="364">
        <f t="shared" si="9"/>
        <v>101.1</v>
      </c>
      <c r="AC62" s="34"/>
      <c r="AD62" s="34">
        <f t="shared" si="19"/>
        <v>-211.70000000000002</v>
      </c>
      <c r="AE62" s="34">
        <f t="shared" si="10"/>
        <v>32.320971867007671</v>
      </c>
      <c r="AF62" s="890">
        <v>57.1</v>
      </c>
      <c r="AG62" s="28">
        <f t="shared" si="49"/>
        <v>43.999999999999993</v>
      </c>
      <c r="AH62" s="146">
        <f t="shared" si="67"/>
        <v>177.05779334500875</v>
      </c>
      <c r="AI62" s="642"/>
      <c r="AJ62" s="643"/>
      <c r="AK62" s="644"/>
      <c r="AL62" s="34">
        <f t="shared" si="68"/>
        <v>0</v>
      </c>
      <c r="AM62" s="34" t="str">
        <f t="shared" si="71"/>
        <v xml:space="preserve"> </v>
      </c>
      <c r="AN62" s="779"/>
      <c r="AO62" s="34"/>
      <c r="AP62" s="708" t="str">
        <f t="shared" si="11"/>
        <v xml:space="preserve"> </v>
      </c>
      <c r="AQ62" s="642"/>
      <c r="AR62" s="643"/>
      <c r="AS62" s="644"/>
      <c r="AT62" s="34">
        <f t="shared" si="69"/>
        <v>0</v>
      </c>
      <c r="AU62" s="640" t="str">
        <f t="shared" si="12"/>
        <v xml:space="preserve"> </v>
      </c>
      <c r="AV62" s="760"/>
      <c r="AW62" s="34"/>
      <c r="AX62" s="645"/>
      <c r="AY62" s="638">
        <v>87.6</v>
      </c>
      <c r="AZ62" s="426">
        <v>88.7</v>
      </c>
      <c r="BA62" s="426">
        <f t="shared" si="18"/>
        <v>88.7</v>
      </c>
      <c r="BB62" s="426"/>
      <c r="BC62" s="34">
        <v>25.4</v>
      </c>
      <c r="BD62" s="34">
        <f t="shared" si="14"/>
        <v>25.4</v>
      </c>
      <c r="BE62" s="34"/>
      <c r="BF62" s="34">
        <f t="shared" si="66"/>
        <v>-63.300000000000004</v>
      </c>
      <c r="BG62" s="34">
        <f t="shared" si="65"/>
        <v>28.635851183765499</v>
      </c>
      <c r="BH62" s="335">
        <v>7.1</v>
      </c>
      <c r="BI62" s="28">
        <f t="shared" si="55"/>
        <v>18.299999999999997</v>
      </c>
      <c r="BJ62" s="146" t="str">
        <f t="shared" si="70"/>
        <v>&gt;200</v>
      </c>
      <c r="BK62" s="2"/>
      <c r="BL62" s="807">
        <f t="shared" si="15"/>
        <v>13.1</v>
      </c>
      <c r="BM62" s="807">
        <f t="shared" si="16"/>
        <v>11.4</v>
      </c>
      <c r="BN62" s="794">
        <v>11.4</v>
      </c>
      <c r="BO62" s="794"/>
      <c r="BP62" s="794"/>
      <c r="BQ62" s="794">
        <v>1.7</v>
      </c>
    </row>
    <row r="63" spans="1:69" s="6" customFormat="1" ht="31.5" customHeight="1" x14ac:dyDescent="0.25">
      <c r="A63" s="572" t="s">
        <v>263</v>
      </c>
      <c r="B63" s="571">
        <v>1423</v>
      </c>
      <c r="C63" s="364">
        <f t="shared" si="75"/>
        <v>1226.2</v>
      </c>
      <c r="D63" s="364">
        <f t="shared" si="75"/>
        <v>1236.8</v>
      </c>
      <c r="E63" s="34">
        <f t="shared" si="76"/>
        <v>169.4</v>
      </c>
      <c r="F63" s="34">
        <f t="shared" si="32"/>
        <v>169.4</v>
      </c>
      <c r="G63" s="28">
        <f t="shared" si="33"/>
        <v>0</v>
      </c>
      <c r="H63" s="34">
        <f t="shared" si="3"/>
        <v>-1067.3999999999999</v>
      </c>
      <c r="I63" s="34">
        <f t="shared" si="4"/>
        <v>13.696636481241917</v>
      </c>
      <c r="J63" s="816">
        <f t="shared" si="74"/>
        <v>152.9</v>
      </c>
      <c r="K63" s="39">
        <f t="shared" si="5"/>
        <v>16.5</v>
      </c>
      <c r="L63" s="206">
        <f t="shared" si="6"/>
        <v>110.79136690647482</v>
      </c>
      <c r="M63" s="364">
        <f t="shared" si="77"/>
        <v>829.9</v>
      </c>
      <c r="N63" s="364">
        <f t="shared" si="77"/>
        <v>829.9</v>
      </c>
      <c r="O63" s="34">
        <f t="shared" si="17"/>
        <v>111.4</v>
      </c>
      <c r="P63" s="34">
        <f t="shared" si="7"/>
        <v>111.4</v>
      </c>
      <c r="Q63" s="34">
        <f t="shared" si="8"/>
        <v>0</v>
      </c>
      <c r="R63" s="34">
        <f t="shared" si="0"/>
        <v>-718.5</v>
      </c>
      <c r="S63" s="34">
        <f t="shared" si="1"/>
        <v>13.423304012531631</v>
      </c>
      <c r="T63" s="813">
        <f t="shared" si="53"/>
        <v>103</v>
      </c>
      <c r="U63" s="641">
        <f t="shared" si="30"/>
        <v>8.4000000000000057</v>
      </c>
      <c r="V63" s="697">
        <f t="shared" si="54"/>
        <v>108.15533980582526</v>
      </c>
      <c r="W63" s="846">
        <v>829.9</v>
      </c>
      <c r="X63" s="498">
        <v>829.9</v>
      </c>
      <c r="Y63" s="28">
        <f>X63-Z63</f>
        <v>829.9</v>
      </c>
      <c r="Z63" s="922"/>
      <c r="AA63" s="955">
        <v>111.4</v>
      </c>
      <c r="AB63" s="364">
        <f t="shared" si="9"/>
        <v>111.4</v>
      </c>
      <c r="AC63" s="34"/>
      <c r="AD63" s="34">
        <f t="shared" si="19"/>
        <v>-718.5</v>
      </c>
      <c r="AE63" s="34">
        <f t="shared" si="10"/>
        <v>13.423304012531631</v>
      </c>
      <c r="AF63" s="890">
        <v>103</v>
      </c>
      <c r="AG63" s="28">
        <f t="shared" si="49"/>
        <v>8.4000000000000057</v>
      </c>
      <c r="AH63" s="146">
        <f t="shared" si="67"/>
        <v>108.15533980582526</v>
      </c>
      <c r="AI63" s="642"/>
      <c r="AJ63" s="643"/>
      <c r="AK63" s="644"/>
      <c r="AL63" s="34">
        <f t="shared" si="68"/>
        <v>0</v>
      </c>
      <c r="AM63" s="34" t="str">
        <f t="shared" si="71"/>
        <v xml:space="preserve"> </v>
      </c>
      <c r="AN63" s="779"/>
      <c r="AO63" s="34"/>
      <c r="AP63" s="708" t="str">
        <f t="shared" si="11"/>
        <v xml:space="preserve"> </v>
      </c>
      <c r="AQ63" s="642"/>
      <c r="AR63" s="643"/>
      <c r="AS63" s="644"/>
      <c r="AT63" s="34">
        <f t="shared" si="69"/>
        <v>0</v>
      </c>
      <c r="AU63" s="640" t="str">
        <f t="shared" si="12"/>
        <v xml:space="preserve"> </v>
      </c>
      <c r="AV63" s="760"/>
      <c r="AW63" s="34"/>
      <c r="AX63" s="645"/>
      <c r="AY63" s="638">
        <v>396.3</v>
      </c>
      <c r="AZ63" s="364">
        <v>406.9</v>
      </c>
      <c r="BA63" s="364">
        <f t="shared" si="18"/>
        <v>406.9</v>
      </c>
      <c r="BB63" s="364"/>
      <c r="BC63" s="34">
        <v>58</v>
      </c>
      <c r="BD63" s="34">
        <f t="shared" si="14"/>
        <v>58</v>
      </c>
      <c r="BE63" s="34"/>
      <c r="BF63" s="34">
        <f t="shared" si="66"/>
        <v>-348.9</v>
      </c>
      <c r="BG63" s="34">
        <f t="shared" si="65"/>
        <v>14.254116490538216</v>
      </c>
      <c r="BH63" s="335">
        <v>49.9</v>
      </c>
      <c r="BI63" s="28">
        <f t="shared" si="55"/>
        <v>8.1000000000000014</v>
      </c>
      <c r="BJ63" s="146">
        <f t="shared" si="70"/>
        <v>116.23246492985973</v>
      </c>
      <c r="BK63" s="2"/>
      <c r="BL63" s="807">
        <f t="shared" si="15"/>
        <v>45.699999999999996</v>
      </c>
      <c r="BM63" s="807">
        <f t="shared" si="16"/>
        <v>37.299999999999997</v>
      </c>
      <c r="BN63" s="794">
        <v>37.299999999999997</v>
      </c>
      <c r="BO63" s="794"/>
      <c r="BP63" s="794"/>
      <c r="BQ63" s="794">
        <v>8.4</v>
      </c>
    </row>
    <row r="64" spans="1:69" ht="23.25" customHeight="1" x14ac:dyDescent="0.25">
      <c r="A64" s="587" t="s">
        <v>52</v>
      </c>
      <c r="B64" s="566">
        <v>143</v>
      </c>
      <c r="C64" s="357">
        <f t="shared" si="75"/>
        <v>311.89999999999998</v>
      </c>
      <c r="D64" s="357">
        <f t="shared" si="75"/>
        <v>311.89999999999998</v>
      </c>
      <c r="E64" s="28">
        <f t="shared" si="76"/>
        <v>50.1</v>
      </c>
      <c r="F64" s="28">
        <f t="shared" si="32"/>
        <v>50.1</v>
      </c>
      <c r="G64" s="28">
        <f t="shared" si="33"/>
        <v>0</v>
      </c>
      <c r="H64" s="28">
        <f t="shared" si="3"/>
        <v>-261.79999999999995</v>
      </c>
      <c r="I64" s="28">
        <f t="shared" si="4"/>
        <v>16.062840654055787</v>
      </c>
      <c r="J64" s="816">
        <f t="shared" si="74"/>
        <v>48.800000000000004</v>
      </c>
      <c r="K64" s="39">
        <f t="shared" si="5"/>
        <v>1.2999999999999972</v>
      </c>
      <c r="L64" s="206">
        <f t="shared" si="6"/>
        <v>102.6639344262295</v>
      </c>
      <c r="M64" s="357">
        <f t="shared" si="77"/>
        <v>309.59999999999997</v>
      </c>
      <c r="N64" s="357">
        <f t="shared" si="77"/>
        <v>309.59999999999997</v>
      </c>
      <c r="O64" s="28">
        <f t="shared" si="17"/>
        <v>49.6</v>
      </c>
      <c r="P64" s="28">
        <f t="shared" si="7"/>
        <v>49.6</v>
      </c>
      <c r="Q64" s="28">
        <f t="shared" si="8"/>
        <v>0</v>
      </c>
      <c r="R64" s="28">
        <f t="shared" si="0"/>
        <v>-259.99999999999994</v>
      </c>
      <c r="S64" s="28">
        <f t="shared" si="1"/>
        <v>16.020671834625325</v>
      </c>
      <c r="T64" s="816">
        <f t="shared" si="53"/>
        <v>48.400000000000006</v>
      </c>
      <c r="U64" s="84">
        <f t="shared" si="30"/>
        <v>1.1999999999999957</v>
      </c>
      <c r="V64" s="697">
        <f t="shared" si="54"/>
        <v>102.4793388429752</v>
      </c>
      <c r="W64" s="845">
        <v>306.39999999999998</v>
      </c>
      <c r="X64" s="379">
        <v>306.39999999999998</v>
      </c>
      <c r="Y64" s="28">
        <f>X64-Z64</f>
        <v>306.39999999999998</v>
      </c>
      <c r="Z64" s="544"/>
      <c r="AA64" s="951">
        <v>49.5</v>
      </c>
      <c r="AB64" s="357">
        <f t="shared" si="9"/>
        <v>49.5</v>
      </c>
      <c r="AC64" s="28"/>
      <c r="AD64" s="28">
        <f t="shared" si="19"/>
        <v>-256.89999999999998</v>
      </c>
      <c r="AE64" s="28">
        <f t="shared" si="10"/>
        <v>16.155352480417758</v>
      </c>
      <c r="AF64" s="889">
        <v>48.2</v>
      </c>
      <c r="AG64" s="28">
        <f t="shared" si="49"/>
        <v>1.2999999999999972</v>
      </c>
      <c r="AH64" s="146">
        <f t="shared" si="67"/>
        <v>102.69709543568464</v>
      </c>
      <c r="AI64" s="545">
        <v>2.9</v>
      </c>
      <c r="AJ64" s="509">
        <v>2.9</v>
      </c>
      <c r="AK64" s="53">
        <v>0.1</v>
      </c>
      <c r="AL64" s="28">
        <f t="shared" si="68"/>
        <v>-2.8</v>
      </c>
      <c r="AM64" s="28">
        <f t="shared" si="71"/>
        <v>3.4482758620689653</v>
      </c>
      <c r="AN64" s="776">
        <v>0.2</v>
      </c>
      <c r="AO64" s="28">
        <f>AK64-AN64</f>
        <v>-0.1</v>
      </c>
      <c r="AP64" s="708">
        <f t="shared" si="11"/>
        <v>50</v>
      </c>
      <c r="AQ64" s="510">
        <v>0.3</v>
      </c>
      <c r="AR64" s="507">
        <v>0.3</v>
      </c>
      <c r="AS64" s="43"/>
      <c r="AT64" s="28">
        <f t="shared" si="69"/>
        <v>-0.3</v>
      </c>
      <c r="AU64" s="39">
        <f t="shared" si="12"/>
        <v>0</v>
      </c>
      <c r="AV64" s="757"/>
      <c r="AW64" s="28">
        <f>AS64-AV64</f>
        <v>0</v>
      </c>
      <c r="AX64" s="296" t="str">
        <f t="shared" si="13"/>
        <v xml:space="preserve"> </v>
      </c>
      <c r="AY64" s="521">
        <v>2.2999999999999998</v>
      </c>
      <c r="AZ64" s="357">
        <v>2.2999999999999998</v>
      </c>
      <c r="BA64" s="357">
        <f t="shared" si="18"/>
        <v>2.2999999999999998</v>
      </c>
      <c r="BB64" s="357"/>
      <c r="BC64" s="28">
        <v>0.5</v>
      </c>
      <c r="BD64" s="28">
        <f t="shared" si="14"/>
        <v>0.5</v>
      </c>
      <c r="BE64" s="28"/>
      <c r="BF64" s="28">
        <f t="shared" ref="BF64:BF75" si="78">BC64-AZ64</f>
        <v>-1.7999999999999998</v>
      </c>
      <c r="BG64" s="28">
        <f t="shared" si="65"/>
        <v>21.739130434782609</v>
      </c>
      <c r="BH64" s="726">
        <v>0.4</v>
      </c>
      <c r="BI64" s="28">
        <f t="shared" si="55"/>
        <v>9.9999999999999978E-2</v>
      </c>
      <c r="BJ64" s="146">
        <f t="shared" si="70"/>
        <v>125</v>
      </c>
      <c r="BL64" s="807">
        <f t="shared" si="15"/>
        <v>12.299999999999999</v>
      </c>
      <c r="BM64" s="807">
        <f t="shared" si="16"/>
        <v>11.799999999999999</v>
      </c>
      <c r="BN64" s="795">
        <v>11.2</v>
      </c>
      <c r="BO64" s="795">
        <v>0.4</v>
      </c>
      <c r="BP64" s="795">
        <v>0.2</v>
      </c>
      <c r="BQ64" s="794">
        <v>0.5</v>
      </c>
    </row>
    <row r="65" spans="1:81" ht="23.25" customHeight="1" x14ac:dyDescent="0.25">
      <c r="A65" s="587" t="s">
        <v>42</v>
      </c>
      <c r="B65" s="566">
        <v>144</v>
      </c>
      <c r="C65" s="357">
        <f t="shared" si="75"/>
        <v>44.699999999999996</v>
      </c>
      <c r="D65" s="357">
        <f t="shared" si="75"/>
        <v>57.5</v>
      </c>
      <c r="E65" s="28">
        <f t="shared" si="76"/>
        <v>17.3</v>
      </c>
      <c r="F65" s="28">
        <f t="shared" si="32"/>
        <v>17.3</v>
      </c>
      <c r="G65" s="28">
        <f t="shared" si="33"/>
        <v>0</v>
      </c>
      <c r="H65" s="28">
        <f t="shared" si="3"/>
        <v>-40.200000000000003</v>
      </c>
      <c r="I65" s="28">
        <f t="shared" si="4"/>
        <v>30.086956521739133</v>
      </c>
      <c r="J65" s="816">
        <f t="shared" si="74"/>
        <v>9.7999999999999989</v>
      </c>
      <c r="K65" s="39">
        <f t="shared" si="5"/>
        <v>7.5000000000000018</v>
      </c>
      <c r="L65" s="206">
        <f t="shared" si="6"/>
        <v>176.53061224489798</v>
      </c>
      <c r="M65" s="357">
        <f t="shared" si="77"/>
        <v>3.8</v>
      </c>
      <c r="N65" s="357">
        <f t="shared" si="77"/>
        <v>3.8</v>
      </c>
      <c r="O65" s="28">
        <f t="shared" si="17"/>
        <v>6.5</v>
      </c>
      <c r="P65" s="28">
        <f t="shared" si="7"/>
        <v>6.5</v>
      </c>
      <c r="Q65" s="28">
        <f t="shared" si="8"/>
        <v>0</v>
      </c>
      <c r="R65" s="28">
        <f t="shared" si="0"/>
        <v>2.7</v>
      </c>
      <c r="S65" s="28">
        <f t="shared" si="1"/>
        <v>171.05263157894737</v>
      </c>
      <c r="T65" s="816">
        <f t="shared" si="53"/>
        <v>1.2</v>
      </c>
      <c r="U65" s="84">
        <f t="shared" si="30"/>
        <v>5.3</v>
      </c>
      <c r="V65" s="697" t="str">
        <f t="shared" si="54"/>
        <v>&gt;200</v>
      </c>
      <c r="W65" s="845">
        <v>3.8</v>
      </c>
      <c r="X65" s="379">
        <v>3.8</v>
      </c>
      <c r="Y65" s="28">
        <f>X65-Z65</f>
        <v>3.8</v>
      </c>
      <c r="Z65" s="544"/>
      <c r="AA65" s="951">
        <v>6.5</v>
      </c>
      <c r="AB65" s="357">
        <f t="shared" si="9"/>
        <v>6.5</v>
      </c>
      <c r="AC65" s="28"/>
      <c r="AD65" s="28">
        <f t="shared" si="19"/>
        <v>2.7</v>
      </c>
      <c r="AE65" s="28">
        <f t="shared" si="10"/>
        <v>171.05263157894737</v>
      </c>
      <c r="AF65" s="889">
        <v>1.2</v>
      </c>
      <c r="AG65" s="28">
        <f t="shared" si="49"/>
        <v>5.3</v>
      </c>
      <c r="AH65" s="146" t="str">
        <f t="shared" si="67"/>
        <v>&gt;200</v>
      </c>
      <c r="AI65" s="545"/>
      <c r="AJ65" s="509"/>
      <c r="AK65" s="53"/>
      <c r="AL65" s="28">
        <f t="shared" si="68"/>
        <v>0</v>
      </c>
      <c r="AM65" s="28" t="str">
        <f t="shared" si="71"/>
        <v xml:space="preserve"> </v>
      </c>
      <c r="AN65" s="776"/>
      <c r="AO65" s="28">
        <f t="shared" ref="AO65:AO74" si="79">AK65-AN65</f>
        <v>0</v>
      </c>
      <c r="AP65" s="708" t="str">
        <f t="shared" si="11"/>
        <v xml:space="preserve"> </v>
      </c>
      <c r="AQ65" s="545"/>
      <c r="AR65" s="507"/>
      <c r="AS65" s="43"/>
      <c r="AT65" s="28">
        <f t="shared" si="69"/>
        <v>0</v>
      </c>
      <c r="AU65" s="39" t="str">
        <f t="shared" si="12"/>
        <v xml:space="preserve"> </v>
      </c>
      <c r="AV65" s="757"/>
      <c r="AW65" s="28"/>
      <c r="AX65" s="296" t="str">
        <f t="shared" si="13"/>
        <v xml:space="preserve"> </v>
      </c>
      <c r="AY65" s="521">
        <v>40.9</v>
      </c>
      <c r="AZ65" s="370">
        <v>53.7</v>
      </c>
      <c r="BA65" s="370">
        <f t="shared" si="18"/>
        <v>53.7</v>
      </c>
      <c r="BB65" s="370"/>
      <c r="BC65" s="63">
        <v>10.8</v>
      </c>
      <c r="BD65" s="63">
        <f t="shared" si="14"/>
        <v>10.8</v>
      </c>
      <c r="BE65" s="63"/>
      <c r="BF65" s="28">
        <f t="shared" si="78"/>
        <v>-42.900000000000006</v>
      </c>
      <c r="BG65" s="28">
        <f t="shared" si="65"/>
        <v>20.11173184357542</v>
      </c>
      <c r="BH65" s="726">
        <v>8.6</v>
      </c>
      <c r="BI65" s="28">
        <f t="shared" si="55"/>
        <v>2.2000000000000011</v>
      </c>
      <c r="BJ65" s="146">
        <f t="shared" si="70"/>
        <v>125.58139534883723</v>
      </c>
      <c r="BL65" s="807">
        <f t="shared" si="15"/>
        <v>1.1000000000000001</v>
      </c>
      <c r="BM65" s="807">
        <f t="shared" si="16"/>
        <v>0.8</v>
      </c>
      <c r="BN65" s="795">
        <v>0.8</v>
      </c>
      <c r="BO65" s="795"/>
      <c r="BP65" s="795"/>
      <c r="BQ65" s="794">
        <v>0.3</v>
      </c>
    </row>
    <row r="66" spans="1:81" ht="23.25" customHeight="1" x14ac:dyDescent="0.25">
      <c r="A66" s="587" t="s">
        <v>43</v>
      </c>
      <c r="B66" s="566">
        <v>145</v>
      </c>
      <c r="C66" s="357">
        <f t="shared" si="75"/>
        <v>605.40000000000009</v>
      </c>
      <c r="D66" s="357">
        <f t="shared" si="75"/>
        <v>606.30000000000007</v>
      </c>
      <c r="E66" s="28">
        <f t="shared" si="76"/>
        <v>112.89999999999999</v>
      </c>
      <c r="F66" s="28">
        <f t="shared" si="32"/>
        <v>113</v>
      </c>
      <c r="G66" s="28">
        <f t="shared" si="33"/>
        <v>-0.1</v>
      </c>
      <c r="H66" s="28">
        <f t="shared" si="3"/>
        <v>-493.40000000000009</v>
      </c>
      <c r="I66" s="28">
        <f t="shared" si="4"/>
        <v>18.621144647864092</v>
      </c>
      <c r="J66" s="816">
        <f t="shared" si="74"/>
        <v>120</v>
      </c>
      <c r="K66" s="39">
        <f t="shared" si="5"/>
        <v>-7.1000000000000085</v>
      </c>
      <c r="L66" s="206">
        <f t="shared" si="6"/>
        <v>94.083333333333329</v>
      </c>
      <c r="M66" s="357">
        <f t="shared" si="77"/>
        <v>592.30000000000007</v>
      </c>
      <c r="N66" s="357">
        <f t="shared" si="77"/>
        <v>592.30000000000007</v>
      </c>
      <c r="O66" s="28">
        <f t="shared" si="17"/>
        <v>110.99999999999999</v>
      </c>
      <c r="P66" s="28">
        <f t="shared" si="7"/>
        <v>111.1</v>
      </c>
      <c r="Q66" s="28">
        <f t="shared" si="8"/>
        <v>-0.1</v>
      </c>
      <c r="R66" s="28">
        <f t="shared" si="0"/>
        <v>-481.30000000000007</v>
      </c>
      <c r="S66" s="28">
        <f t="shared" si="1"/>
        <v>18.740503123417181</v>
      </c>
      <c r="T66" s="816">
        <f t="shared" si="53"/>
        <v>100.1</v>
      </c>
      <c r="U66" s="84">
        <f t="shared" si="30"/>
        <v>10.899999999999991</v>
      </c>
      <c r="V66" s="697">
        <f t="shared" si="54"/>
        <v>110.88911088911088</v>
      </c>
      <c r="W66" s="845">
        <v>195.8</v>
      </c>
      <c r="X66" s="379">
        <v>195.8</v>
      </c>
      <c r="Y66" s="28">
        <f>X66-Z66</f>
        <v>187.70000000000002</v>
      </c>
      <c r="Z66" s="544">
        <v>8.1</v>
      </c>
      <c r="AA66" s="951">
        <v>33.299999999999997</v>
      </c>
      <c r="AB66" s="357">
        <f t="shared" si="9"/>
        <v>33.4</v>
      </c>
      <c r="AC66" s="28">
        <v>-0.1</v>
      </c>
      <c r="AD66" s="28">
        <f t="shared" si="19"/>
        <v>-162.5</v>
      </c>
      <c r="AE66" s="28">
        <f t="shared" si="10"/>
        <v>17.00715015321757</v>
      </c>
      <c r="AF66" s="889">
        <v>44.5</v>
      </c>
      <c r="AG66" s="28">
        <f t="shared" si="49"/>
        <v>-11.200000000000003</v>
      </c>
      <c r="AH66" s="146">
        <f t="shared" si="67"/>
        <v>74.831460674157299</v>
      </c>
      <c r="AI66" s="545">
        <v>300.60000000000002</v>
      </c>
      <c r="AJ66" s="509">
        <v>300.60000000000002</v>
      </c>
      <c r="AK66" s="53">
        <v>59.9</v>
      </c>
      <c r="AL66" s="28">
        <f t="shared" si="68"/>
        <v>-240.70000000000002</v>
      </c>
      <c r="AM66" s="28">
        <f>IF(AJ66&lt;&gt;0,IF(AK66/AJ66*100&lt;0,"&lt;0",IF(AK66/AJ66*100&gt;200,"&gt;200",AK66/AJ66*100))," ")</f>
        <v>19.926813040585493</v>
      </c>
      <c r="AN66" s="780">
        <v>42.3</v>
      </c>
      <c r="AO66" s="28">
        <f t="shared" si="79"/>
        <v>17.600000000000001</v>
      </c>
      <c r="AP66" s="708">
        <f t="shared" si="11"/>
        <v>141.60756501182036</v>
      </c>
      <c r="AQ66" s="509">
        <v>95.9</v>
      </c>
      <c r="AR66" s="509">
        <v>95.9</v>
      </c>
      <c r="AS66" s="53">
        <v>17.8</v>
      </c>
      <c r="AT66" s="28">
        <f t="shared" si="69"/>
        <v>-78.100000000000009</v>
      </c>
      <c r="AU66" s="39">
        <f t="shared" si="12"/>
        <v>18.561001042752867</v>
      </c>
      <c r="AV66" s="761">
        <v>13.3</v>
      </c>
      <c r="AW66" s="28">
        <f>AS66-AV66</f>
        <v>4.5</v>
      </c>
      <c r="AX66" s="296">
        <f t="shared" si="13"/>
        <v>133.8345864661654</v>
      </c>
      <c r="AY66" s="521">
        <v>13.1</v>
      </c>
      <c r="AZ66" s="357">
        <v>14</v>
      </c>
      <c r="BA66" s="357">
        <f t="shared" si="18"/>
        <v>14</v>
      </c>
      <c r="BB66" s="357"/>
      <c r="BC66" s="28">
        <v>1.9</v>
      </c>
      <c r="BD66" s="28">
        <f t="shared" si="14"/>
        <v>1.9</v>
      </c>
      <c r="BE66" s="28"/>
      <c r="BF66" s="28">
        <f t="shared" si="78"/>
        <v>-12.1</v>
      </c>
      <c r="BG66" s="28">
        <f t="shared" si="65"/>
        <v>13.571428571428571</v>
      </c>
      <c r="BH66" s="726">
        <v>19.899999999999999</v>
      </c>
      <c r="BI66" s="28">
        <f t="shared" si="55"/>
        <v>-18</v>
      </c>
      <c r="BJ66" s="146">
        <f t="shared" si="70"/>
        <v>9.5477386934673358</v>
      </c>
      <c r="BL66" s="807">
        <f t="shared" si="15"/>
        <v>21.400000000000002</v>
      </c>
      <c r="BM66" s="807">
        <f t="shared" si="16"/>
        <v>18.900000000000002</v>
      </c>
      <c r="BN66" s="748">
        <v>18.7</v>
      </c>
      <c r="BO66" s="794">
        <v>0.1</v>
      </c>
      <c r="BP66" s="794">
        <v>0.1</v>
      </c>
      <c r="BQ66" s="749">
        <v>2.5</v>
      </c>
    </row>
    <row r="67" spans="1:81" ht="18.75" hidden="1" customHeight="1" x14ac:dyDescent="0.25">
      <c r="A67" s="587"/>
      <c r="B67" s="566"/>
      <c r="C67" s="552"/>
      <c r="D67" s="357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816"/>
      <c r="K67" s="39">
        <f t="shared" si="5"/>
        <v>0</v>
      </c>
      <c r="L67" s="206" t="str">
        <f t="shared" si="6"/>
        <v xml:space="preserve"> </v>
      </c>
      <c r="M67" s="841"/>
      <c r="N67" s="357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816">
        <f t="shared" si="53"/>
        <v>0</v>
      </c>
      <c r="U67" s="84">
        <f t="shared" si="30"/>
        <v>0</v>
      </c>
      <c r="V67" s="697"/>
      <c r="W67" s="845"/>
      <c r="X67" s="379">
        <v>0</v>
      </c>
      <c r="Y67" s="28"/>
      <c r="Z67" s="544"/>
      <c r="AA67" s="951"/>
      <c r="AB67" s="357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89"/>
      <c r="AG67" s="28">
        <f t="shared" si="49"/>
        <v>0</v>
      </c>
      <c r="AH67" s="146" t="str">
        <f t="shared" si="67"/>
        <v xml:space="preserve"> </v>
      </c>
      <c r="AI67" s="357"/>
      <c r="AJ67" s="357"/>
      <c r="AK67" s="28"/>
      <c r="AL67" s="28"/>
      <c r="AM67" s="28"/>
      <c r="AN67" s="771"/>
      <c r="AO67" s="28"/>
      <c r="AP67" s="146"/>
      <c r="AQ67" s="357"/>
      <c r="AR67" s="357"/>
      <c r="AS67" s="28"/>
      <c r="AT67" s="28"/>
      <c r="AU67" s="39"/>
      <c r="AV67" s="726"/>
      <c r="AW67" s="28"/>
      <c r="AX67" s="296"/>
      <c r="AY67" s="521"/>
      <c r="AZ67" s="357"/>
      <c r="BA67" s="357">
        <f t="shared" si="18"/>
        <v>0</v>
      </c>
      <c r="BB67" s="357"/>
      <c r="BC67" s="28"/>
      <c r="BD67" s="28"/>
      <c r="BE67" s="28"/>
      <c r="BF67" s="28"/>
      <c r="BG67" s="28"/>
      <c r="BH67" s="726"/>
      <c r="BI67" s="28"/>
      <c r="BJ67" s="146"/>
      <c r="BL67" s="807"/>
      <c r="BM67" s="807"/>
      <c r="BN67" s="794"/>
      <c r="BO67" s="794"/>
      <c r="BP67" s="794"/>
      <c r="BQ67" s="795"/>
    </row>
    <row r="68" spans="1:81" s="546" customFormat="1" ht="34.5" customHeight="1" x14ac:dyDescent="0.25">
      <c r="A68" s="561" t="s">
        <v>46</v>
      </c>
      <c r="B68" s="562">
        <v>19</v>
      </c>
      <c r="C68" s="430">
        <f>M68+AY68</f>
        <v>32862.100000000006</v>
      </c>
      <c r="D68" s="430">
        <f t="shared" si="80"/>
        <v>33725.5</v>
      </c>
      <c r="E68" s="50">
        <f>AA68+AK68+AS68+BC68</f>
        <v>5493.7000000000007</v>
      </c>
      <c r="F68" s="50">
        <f t="shared" si="32"/>
        <v>5493.7000000000007</v>
      </c>
      <c r="G68" s="50">
        <f>Q68+BE68-BE69</f>
        <v>0</v>
      </c>
      <c r="H68" s="50">
        <f t="shared" si="3"/>
        <v>-28231.8</v>
      </c>
      <c r="I68" s="50">
        <f t="shared" si="4"/>
        <v>16.289454567019025</v>
      </c>
      <c r="J68" s="810">
        <f t="shared" ref="J68:J74" si="81">T68+BH68</f>
        <v>4800.6000000000004</v>
      </c>
      <c r="K68" s="26">
        <f t="shared" si="5"/>
        <v>693.10000000000036</v>
      </c>
      <c r="L68" s="206">
        <f t="shared" si="6"/>
        <v>114.43777861100696</v>
      </c>
      <c r="M68" s="430">
        <f>M69+M70</f>
        <v>18638.900000000001</v>
      </c>
      <c r="N68" s="430">
        <f>N69+N70</f>
        <v>18638.900000000001</v>
      </c>
      <c r="O68" s="50">
        <f>O69+O70</f>
        <v>3341.9</v>
      </c>
      <c r="P68" s="50">
        <f>P69+P70</f>
        <v>3341.9</v>
      </c>
      <c r="Q68" s="50">
        <f t="shared" si="8"/>
        <v>0</v>
      </c>
      <c r="R68" s="50">
        <f t="shared" si="0"/>
        <v>-15297.000000000002</v>
      </c>
      <c r="S68" s="50">
        <f t="shared" si="1"/>
        <v>17.929706152187091</v>
      </c>
      <c r="T68" s="810">
        <f>T69+T70</f>
        <v>2791</v>
      </c>
      <c r="U68" s="78">
        <f t="shared" si="30"/>
        <v>550.90000000000009</v>
      </c>
      <c r="V68" s="692">
        <f t="shared" si="54"/>
        <v>119.73844500179148</v>
      </c>
      <c r="W68" s="852">
        <f>W69+W70+W71+W72</f>
        <v>17</v>
      </c>
      <c r="X68" s="662">
        <f>X69+X70+X71+X72</f>
        <v>17</v>
      </c>
      <c r="Y68" s="918">
        <f>X68-Z68</f>
        <v>0</v>
      </c>
      <c r="Z68" s="928">
        <f>Z69+Z70+Z71+Z72</f>
        <v>17</v>
      </c>
      <c r="AA68" s="958">
        <f>AA69+AA70+AA73+AA74</f>
        <v>0</v>
      </c>
      <c r="AB68" s="654">
        <f t="shared" si="9"/>
        <v>0</v>
      </c>
      <c r="AC68" s="50">
        <f>AC69+AC70+AC73+AC74</f>
        <v>0</v>
      </c>
      <c r="AD68" s="50">
        <f t="shared" si="19"/>
        <v>-17</v>
      </c>
      <c r="AE68" s="50">
        <f t="shared" si="10"/>
        <v>0</v>
      </c>
      <c r="AF68" s="894">
        <f>AF69+AF70+AF73+AF74</f>
        <v>0.1</v>
      </c>
      <c r="AG68" s="50">
        <f t="shared" si="49"/>
        <v>-0.1</v>
      </c>
      <c r="AH68" s="153">
        <f>IF(AF68&lt;&gt;0,IF(AA68/AF68*100&lt;0,"&lt;0",IF(AA68/AF68*100&gt;200,"&gt;200",AA68/AF68*100))," ")</f>
        <v>0</v>
      </c>
      <c r="AI68" s="430">
        <f>AI69+AI70</f>
        <v>12550</v>
      </c>
      <c r="AJ68" s="430">
        <f>AJ69+AJ70</f>
        <v>12550</v>
      </c>
      <c r="AK68" s="50">
        <f>AK69+AK70</f>
        <v>2835.9</v>
      </c>
      <c r="AL68" s="121">
        <f t="shared" ref="AL68:AL74" si="82">AK68-AJ68</f>
        <v>-9714.1</v>
      </c>
      <c r="AM68" s="121">
        <f t="shared" ref="AM68:AM74" si="83">IF(AJ68&lt;&gt;0,IF(AK68/AJ68*100&lt;0,"&lt;0",IF(AK68/AJ68*100&gt;200,"&gt;200",AK68/AJ68*100))," ")</f>
        <v>22.596812749003988</v>
      </c>
      <c r="AN68" s="778">
        <f>AN69+AN70</f>
        <v>2304.6</v>
      </c>
      <c r="AO68" s="121">
        <f t="shared" si="79"/>
        <v>531.30000000000018</v>
      </c>
      <c r="AP68" s="153">
        <f t="shared" ref="AP68:AP75" si="84">IF(AN68&lt;&gt;0,IF(AK68/AN68*100&lt;0,"&lt;0",IF(AK68/AN68*100&gt;200,"&gt;200",AK68/AN68*100))," ")</f>
        <v>123.05389221556887</v>
      </c>
      <c r="AQ68" s="430">
        <f>AQ69+AQ70</f>
        <v>6071.9</v>
      </c>
      <c r="AR68" s="430">
        <f>AR69+AR70</f>
        <v>6071.9</v>
      </c>
      <c r="AS68" s="50">
        <f>AS69+AS70</f>
        <v>506</v>
      </c>
      <c r="AT68" s="121">
        <f t="shared" ref="AT68:AT74" si="85">AS68-AR68</f>
        <v>-5565.9</v>
      </c>
      <c r="AU68" s="26">
        <f t="shared" si="12"/>
        <v>8.3334705775786837</v>
      </c>
      <c r="AV68" s="730">
        <f>AV69+AV70</f>
        <v>486.3</v>
      </c>
      <c r="AW68" s="121">
        <f t="shared" ref="AW68:AW74" si="86">AS68-AV68</f>
        <v>19.699999999999989</v>
      </c>
      <c r="AX68" s="692">
        <f t="shared" si="13"/>
        <v>104.05099732675302</v>
      </c>
      <c r="AY68" s="656">
        <f>AY69+AY73+AY74</f>
        <v>14223.2</v>
      </c>
      <c r="AZ68" s="657">
        <f>AZ69+AZ73+AZ74</f>
        <v>15086.6</v>
      </c>
      <c r="BA68" s="657">
        <f t="shared" si="18"/>
        <v>15086.6</v>
      </c>
      <c r="BB68" s="657">
        <f>BB69+BB73+BB74</f>
        <v>0</v>
      </c>
      <c r="BC68" s="658">
        <f>BC69+BC73+BC74</f>
        <v>2151.8000000000002</v>
      </c>
      <c r="BD68" s="658">
        <f t="shared" si="14"/>
        <v>2151.8000000000002</v>
      </c>
      <c r="BE68" s="25">
        <f>BE69+BE73+BE74</f>
        <v>0</v>
      </c>
      <c r="BF68" s="50">
        <f t="shared" si="78"/>
        <v>-12934.8</v>
      </c>
      <c r="BG68" s="25">
        <f t="shared" si="65"/>
        <v>14.262988347275066</v>
      </c>
      <c r="BH68" s="730">
        <f>BH69+BH70+BH73+BH74</f>
        <v>2009.6</v>
      </c>
      <c r="BI68" s="50">
        <f t="shared" si="55"/>
        <v>142.20000000000027</v>
      </c>
      <c r="BJ68" s="153">
        <f>IF(BH68&lt;&gt;0,IF(BC68/BH68*100&lt;0,"&lt;0",IF(BC68/BH68*100&gt;200,"&gt;200",BC68/BH68*100))," ")</f>
        <v>107.07603503184716</v>
      </c>
      <c r="BK68" s="2"/>
      <c r="BL68" s="807">
        <f t="shared" si="15"/>
        <v>1418.9</v>
      </c>
      <c r="BM68" s="807">
        <f t="shared" si="16"/>
        <v>1015.4</v>
      </c>
      <c r="BN68" s="794"/>
      <c r="BO68" s="794">
        <v>965.4</v>
      </c>
      <c r="BP68" s="794">
        <v>50</v>
      </c>
      <c r="BQ68" s="794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629" t="s">
        <v>47</v>
      </c>
      <c r="B69" s="566">
        <v>191</v>
      </c>
      <c r="C69" s="365">
        <f>M69+AY69</f>
        <v>14240.2</v>
      </c>
      <c r="D69" s="365">
        <f t="shared" si="80"/>
        <v>15103.6</v>
      </c>
      <c r="E69" s="49">
        <f t="shared" ref="E69:E74" si="87">O69+BC69</f>
        <v>2151.8000000000002</v>
      </c>
      <c r="F69" s="49">
        <f t="shared" si="32"/>
        <v>2151.8000000000002</v>
      </c>
      <c r="G69" s="49">
        <f>Q69+BE69-BE69</f>
        <v>0</v>
      </c>
      <c r="H69" s="49">
        <f t="shared" si="3"/>
        <v>-12951.8</v>
      </c>
      <c r="I69" s="49">
        <f t="shared" si="4"/>
        <v>14.246934505680766</v>
      </c>
      <c r="J69" s="817">
        <f t="shared" si="81"/>
        <v>2009.6999999999998</v>
      </c>
      <c r="K69" s="47">
        <f t="shared" si="5"/>
        <v>142.10000000000036</v>
      </c>
      <c r="L69" s="206">
        <f t="shared" si="6"/>
        <v>107.0707070707071</v>
      </c>
      <c r="M69" s="365">
        <f t="shared" ref="M69:N72" si="88">W69+AI69+AQ69</f>
        <v>17</v>
      </c>
      <c r="N69" s="365">
        <f t="shared" si="88"/>
        <v>17</v>
      </c>
      <c r="O69" s="49">
        <f t="shared" si="17"/>
        <v>0</v>
      </c>
      <c r="P69" s="49">
        <f t="shared" si="7"/>
        <v>0</v>
      </c>
      <c r="Q69" s="49">
        <f t="shared" si="8"/>
        <v>0</v>
      </c>
      <c r="R69" s="49">
        <f t="shared" si="0"/>
        <v>-17</v>
      </c>
      <c r="S69" s="49">
        <f t="shared" si="1"/>
        <v>0</v>
      </c>
      <c r="T69" s="817">
        <f t="shared" si="53"/>
        <v>0.1</v>
      </c>
      <c r="U69" s="86">
        <f t="shared" si="30"/>
        <v>-0.1</v>
      </c>
      <c r="V69" s="680">
        <f t="shared" si="54"/>
        <v>0</v>
      </c>
      <c r="W69" s="852">
        <v>17</v>
      </c>
      <c r="X69" s="662">
        <v>17</v>
      </c>
      <c r="Y69" s="918">
        <f>X69-Z69</f>
        <v>0</v>
      </c>
      <c r="Z69" s="928">
        <v>17</v>
      </c>
      <c r="AA69" s="958"/>
      <c r="AB69" s="654">
        <f t="shared" si="9"/>
        <v>0</v>
      </c>
      <c r="AC69" s="49"/>
      <c r="AD69" s="49">
        <f t="shared" si="19"/>
        <v>-17</v>
      </c>
      <c r="AE69" s="49">
        <f t="shared" si="10"/>
        <v>0</v>
      </c>
      <c r="AF69" s="894">
        <v>0.1</v>
      </c>
      <c r="AG69" s="49">
        <f t="shared" si="49"/>
        <v>-0.1</v>
      </c>
      <c r="AH69" s="154">
        <f>IF(AF69&lt;&gt;0,IF(AA69/AF69*100&lt;0,"&lt;0",IF(AA69/AF69*100&gt;200,"&gt;200",AA69/AF69*100))," ")</f>
        <v>0</v>
      </c>
      <c r="AI69" s="169"/>
      <c r="AJ69" s="365"/>
      <c r="AK69" s="49"/>
      <c r="AL69" s="28">
        <f t="shared" si="82"/>
        <v>0</v>
      </c>
      <c r="AM69" s="28" t="str">
        <f t="shared" si="83"/>
        <v xml:space="preserve"> </v>
      </c>
      <c r="AN69" s="781"/>
      <c r="AO69" s="28">
        <f t="shared" si="79"/>
        <v>0</v>
      </c>
      <c r="AP69" s="154" t="str">
        <f t="shared" si="84"/>
        <v xml:space="preserve"> </v>
      </c>
      <c r="AQ69" s="169"/>
      <c r="AR69" s="365"/>
      <c r="AS69" s="49"/>
      <c r="AT69" s="28">
        <f t="shared" si="85"/>
        <v>0</v>
      </c>
      <c r="AU69" s="47" t="str">
        <f t="shared" si="12"/>
        <v xml:space="preserve"> </v>
      </c>
      <c r="AV69" s="732"/>
      <c r="AW69" s="28">
        <f t="shared" si="86"/>
        <v>0</v>
      </c>
      <c r="AX69" s="685" t="str">
        <f t="shared" si="13"/>
        <v xml:space="preserve"> </v>
      </c>
      <c r="AY69" s="655">
        <v>14223.2</v>
      </c>
      <c r="AZ69" s="659">
        <v>15086.6</v>
      </c>
      <c r="BA69" s="659">
        <f t="shared" si="18"/>
        <v>15086.6</v>
      </c>
      <c r="BB69" s="659"/>
      <c r="BC69" s="660">
        <v>2151.8000000000002</v>
      </c>
      <c r="BD69" s="660">
        <f t="shared" si="14"/>
        <v>2151.8000000000002</v>
      </c>
      <c r="BE69" s="28"/>
      <c r="BF69" s="28">
        <f t="shared" si="78"/>
        <v>-12934.8</v>
      </c>
      <c r="BG69" s="28">
        <f t="shared" si="65"/>
        <v>14.262988347275066</v>
      </c>
      <c r="BH69" s="732">
        <v>2009.6</v>
      </c>
      <c r="BI69" s="49">
        <f t="shared" si="55"/>
        <v>142.20000000000027</v>
      </c>
      <c r="BJ69" s="154">
        <f>IF(BH69&lt;&gt;0,IF(BC69/BH69*100&lt;0,"&lt;0",IF(BC69/BH69*100&gt;200,"&gt;200",BC69/BH69*100))," ")</f>
        <v>107.07603503184716</v>
      </c>
      <c r="BK69" s="2"/>
      <c r="BL69" s="807">
        <f t="shared" si="15"/>
        <v>403.5</v>
      </c>
      <c r="BM69" s="807">
        <f t="shared" si="16"/>
        <v>0</v>
      </c>
      <c r="BN69" s="794"/>
      <c r="BO69" s="794"/>
      <c r="BP69" s="797"/>
      <c r="BQ69" s="794">
        <v>403.5</v>
      </c>
    </row>
    <row r="70" spans="1:81" s="3" customFormat="1" ht="27" customHeight="1" x14ac:dyDescent="0.25">
      <c r="A70" s="629" t="s">
        <v>48</v>
      </c>
      <c r="B70" s="589">
        <v>192</v>
      </c>
      <c r="C70" s="366">
        <f>M70+AY70</f>
        <v>18621.900000000001</v>
      </c>
      <c r="D70" s="366">
        <f t="shared" si="80"/>
        <v>18621.900000000001</v>
      </c>
      <c r="E70" s="54">
        <f t="shared" si="87"/>
        <v>3341.9</v>
      </c>
      <c r="F70" s="54">
        <f t="shared" ref="F70:G72" si="89">P70+BD70</f>
        <v>3341.9</v>
      </c>
      <c r="G70" s="54">
        <f t="shared" si="89"/>
        <v>0</v>
      </c>
      <c r="H70" s="54">
        <f t="shared" si="3"/>
        <v>-15280.000000000002</v>
      </c>
      <c r="I70" s="54">
        <f t="shared" si="4"/>
        <v>17.946074245914755</v>
      </c>
      <c r="J70" s="817">
        <f t="shared" si="81"/>
        <v>2790.9</v>
      </c>
      <c r="K70" s="47">
        <f t="shared" si="5"/>
        <v>551</v>
      </c>
      <c r="L70" s="206">
        <f t="shared" si="6"/>
        <v>119.74273531835608</v>
      </c>
      <c r="M70" s="365">
        <f t="shared" si="88"/>
        <v>18621.900000000001</v>
      </c>
      <c r="N70" s="365">
        <f t="shared" si="88"/>
        <v>18621.900000000001</v>
      </c>
      <c r="O70" s="49">
        <f t="shared" si="17"/>
        <v>3341.9</v>
      </c>
      <c r="P70" s="54">
        <f>O70</f>
        <v>3341.9</v>
      </c>
      <c r="Q70" s="54">
        <f t="shared" si="8"/>
        <v>0</v>
      </c>
      <c r="R70" s="54">
        <f t="shared" si="0"/>
        <v>-15280.000000000002</v>
      </c>
      <c r="S70" s="54">
        <f t="shared" si="1"/>
        <v>17.946074245914755</v>
      </c>
      <c r="T70" s="817">
        <f t="shared" si="53"/>
        <v>2790.9</v>
      </c>
      <c r="U70" s="86">
        <f t="shared" si="30"/>
        <v>551</v>
      </c>
      <c r="V70" s="680">
        <f t="shared" si="54"/>
        <v>119.74273531835608</v>
      </c>
      <c r="W70" s="853"/>
      <c r="X70" s="500"/>
      <c r="Y70" s="28"/>
      <c r="Z70" s="929"/>
      <c r="AA70" s="959"/>
      <c r="AB70" s="366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95"/>
      <c r="AG70" s="54">
        <f t="shared" si="49"/>
        <v>0</v>
      </c>
      <c r="AH70" s="155" t="str">
        <f>IF(AF70&lt;&gt;0,IF(AA70/AF70*100&lt;0,"&lt;0",IF(AA70/AF70*100&gt;200,"&gt;200",AA70/AF70*100))," ")</f>
        <v xml:space="preserve"> </v>
      </c>
      <c r="AI70" s="366">
        <f>AI71+AI72</f>
        <v>12550</v>
      </c>
      <c r="AJ70" s="366">
        <f>AJ71+AJ72</f>
        <v>12550</v>
      </c>
      <c r="AK70" s="54">
        <f>AK71+AK72</f>
        <v>2835.9</v>
      </c>
      <c r="AL70" s="28">
        <f t="shared" si="82"/>
        <v>-9714.1</v>
      </c>
      <c r="AM70" s="28">
        <f t="shared" si="83"/>
        <v>22.596812749003988</v>
      </c>
      <c r="AN70" s="781">
        <f>AN71+AN72</f>
        <v>2304.6</v>
      </c>
      <c r="AO70" s="28">
        <f t="shared" si="79"/>
        <v>531.30000000000018</v>
      </c>
      <c r="AP70" s="155">
        <f t="shared" si="84"/>
        <v>123.05389221556887</v>
      </c>
      <c r="AQ70" s="366">
        <f>AQ71+AQ72</f>
        <v>6071.9</v>
      </c>
      <c r="AR70" s="366">
        <f>AR71+AR72</f>
        <v>6071.9</v>
      </c>
      <c r="AS70" s="366">
        <f>AS71+AS72</f>
        <v>506</v>
      </c>
      <c r="AT70" s="28">
        <f t="shared" si="85"/>
        <v>-5565.9</v>
      </c>
      <c r="AU70" s="47">
        <f t="shared" si="12"/>
        <v>8.3334705775786837</v>
      </c>
      <c r="AV70" s="732">
        <f>AV71+AV72</f>
        <v>486.3</v>
      </c>
      <c r="AW70" s="28">
        <f t="shared" si="86"/>
        <v>19.699999999999989</v>
      </c>
      <c r="AX70" s="685">
        <f t="shared" si="13"/>
        <v>104.05099732675302</v>
      </c>
      <c r="AY70" s="531"/>
      <c r="AZ70" s="357"/>
      <c r="BA70" s="357">
        <f t="shared" si="18"/>
        <v>0</v>
      </c>
      <c r="BB70" s="357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732"/>
      <c r="BI70" s="54">
        <f t="shared" si="55"/>
        <v>0</v>
      </c>
      <c r="BJ70" s="155" t="str">
        <f>IF(BH70&lt;&gt;0,IF(BC70/BH70*100&lt;0,"&lt;0",IF(BC70/BH70*100&gt;200,"&gt;200",BC70/BH70*100))," ")</f>
        <v xml:space="preserve"> </v>
      </c>
      <c r="BK70" s="2"/>
      <c r="BL70" s="807">
        <f t="shared" si="15"/>
        <v>1015.4</v>
      </c>
      <c r="BM70" s="807">
        <f t="shared" si="16"/>
        <v>1015.4</v>
      </c>
      <c r="BN70" s="797"/>
      <c r="BO70" s="797">
        <v>965.4</v>
      </c>
      <c r="BP70" s="797">
        <v>50</v>
      </c>
      <c r="BQ70" s="794"/>
    </row>
    <row r="71" spans="1:81" s="3" customFormat="1" ht="30.75" customHeight="1" x14ac:dyDescent="0.25">
      <c r="A71" s="629" t="s">
        <v>239</v>
      </c>
      <c r="B71" s="589">
        <v>1921</v>
      </c>
      <c r="C71" s="366">
        <f>M71+AY71</f>
        <v>12550</v>
      </c>
      <c r="D71" s="366" t="e">
        <f t="shared" si="80"/>
        <v>#VALUE!</v>
      </c>
      <c r="E71" s="54">
        <f t="shared" si="87"/>
        <v>2835.9</v>
      </c>
      <c r="F71" s="54">
        <f t="shared" si="89"/>
        <v>2835.9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817">
        <f t="shared" si="81"/>
        <v>2304.6</v>
      </c>
      <c r="K71" s="47">
        <f t="shared" si="5"/>
        <v>531.30000000000018</v>
      </c>
      <c r="L71" s="206">
        <f t="shared" si="6"/>
        <v>123.05389221556887</v>
      </c>
      <c r="M71" s="365">
        <f t="shared" si="88"/>
        <v>12550</v>
      </c>
      <c r="N71" s="365">
        <f t="shared" si="88"/>
        <v>12550</v>
      </c>
      <c r="O71" s="49">
        <f t="shared" si="17"/>
        <v>2835.9</v>
      </c>
      <c r="P71" s="54">
        <f>O71</f>
        <v>2835.9</v>
      </c>
      <c r="Q71" s="54">
        <f t="shared" si="8"/>
        <v>0</v>
      </c>
      <c r="R71" s="54">
        <f t="shared" si="0"/>
        <v>-9714.1</v>
      </c>
      <c r="S71" s="54">
        <f t="shared" si="1"/>
        <v>22.596812749003988</v>
      </c>
      <c r="T71" s="817">
        <f t="shared" si="53"/>
        <v>2304.6</v>
      </c>
      <c r="U71" s="86">
        <f t="shared" si="30"/>
        <v>531.30000000000018</v>
      </c>
      <c r="V71" s="680">
        <f t="shared" si="54"/>
        <v>123.05389221556887</v>
      </c>
      <c r="W71" s="853"/>
      <c r="X71" s="500"/>
      <c r="Y71" s="28"/>
      <c r="Z71" s="929"/>
      <c r="AA71" s="959"/>
      <c r="AB71" s="366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95"/>
      <c r="AG71" s="54"/>
      <c r="AH71" s="155"/>
      <c r="AI71" s="180">
        <v>12550</v>
      </c>
      <c r="AJ71" s="366">
        <v>12550</v>
      </c>
      <c r="AK71" s="54">
        <v>2835.9</v>
      </c>
      <c r="AL71" s="28">
        <f t="shared" si="82"/>
        <v>-9714.1</v>
      </c>
      <c r="AM71" s="28">
        <f t="shared" si="83"/>
        <v>22.596812749003988</v>
      </c>
      <c r="AN71" s="781">
        <v>2304.6</v>
      </c>
      <c r="AO71" s="28">
        <f t="shared" si="79"/>
        <v>531.30000000000018</v>
      </c>
      <c r="AP71" s="155">
        <f t="shared" si="84"/>
        <v>123.05389221556887</v>
      </c>
      <c r="AQ71" s="180"/>
      <c r="AR71" s="366"/>
      <c r="AS71" s="54"/>
      <c r="AT71" s="28">
        <f t="shared" si="85"/>
        <v>0</v>
      </c>
      <c r="AU71" s="47" t="str">
        <f t="shared" si="12"/>
        <v xml:space="preserve"> </v>
      </c>
      <c r="AV71" s="732"/>
      <c r="AW71" s="28">
        <f t="shared" si="86"/>
        <v>0</v>
      </c>
      <c r="AX71" s="685" t="str">
        <f t="shared" si="13"/>
        <v xml:space="preserve"> </v>
      </c>
      <c r="AY71" s="531"/>
      <c r="AZ71" s="357" t="s">
        <v>0</v>
      </c>
      <c r="BA71" s="357"/>
      <c r="BB71" s="357"/>
      <c r="BC71" s="28"/>
      <c r="BD71" s="28">
        <f t="shared" si="14"/>
        <v>0</v>
      </c>
      <c r="BE71" s="28"/>
      <c r="BF71" s="28"/>
      <c r="BG71" s="28"/>
      <c r="BH71" s="732"/>
      <c r="BI71" s="54"/>
      <c r="BJ71" s="155"/>
      <c r="BK71" s="2"/>
      <c r="BL71" s="807">
        <f t="shared" si="15"/>
        <v>965.4</v>
      </c>
      <c r="BM71" s="807">
        <f t="shared" si="16"/>
        <v>965.4</v>
      </c>
      <c r="BN71" s="797"/>
      <c r="BO71" s="797">
        <v>965.4</v>
      </c>
      <c r="BP71" s="794"/>
      <c r="BQ71" s="798"/>
    </row>
    <row r="72" spans="1:81" s="3" customFormat="1" ht="29.25" customHeight="1" x14ac:dyDescent="0.25">
      <c r="A72" s="629" t="s">
        <v>238</v>
      </c>
      <c r="B72" s="589">
        <v>1922</v>
      </c>
      <c r="C72" s="366">
        <f>M72+AY72</f>
        <v>6071.9</v>
      </c>
      <c r="D72" s="366">
        <f t="shared" si="80"/>
        <v>6071.9</v>
      </c>
      <c r="E72" s="54">
        <f t="shared" si="87"/>
        <v>506</v>
      </c>
      <c r="F72" s="54">
        <f t="shared" si="89"/>
        <v>506</v>
      </c>
      <c r="G72" s="54">
        <f t="shared" si="89"/>
        <v>0</v>
      </c>
      <c r="H72" s="54">
        <f t="shared" si="3"/>
        <v>-5565.9</v>
      </c>
      <c r="I72" s="54">
        <f t="shared" si="4"/>
        <v>8.3334705775786837</v>
      </c>
      <c r="J72" s="817">
        <f t="shared" si="81"/>
        <v>486.3</v>
      </c>
      <c r="K72" s="47">
        <f t="shared" si="5"/>
        <v>19.699999999999989</v>
      </c>
      <c r="L72" s="206">
        <f t="shared" si="6"/>
        <v>104.05099732675302</v>
      </c>
      <c r="M72" s="365">
        <f t="shared" si="88"/>
        <v>6071.9</v>
      </c>
      <c r="N72" s="365">
        <f t="shared" si="88"/>
        <v>6071.9</v>
      </c>
      <c r="O72" s="49">
        <f t="shared" si="17"/>
        <v>506</v>
      </c>
      <c r="P72" s="54">
        <f>O72</f>
        <v>506</v>
      </c>
      <c r="Q72" s="54">
        <f t="shared" si="8"/>
        <v>0</v>
      </c>
      <c r="R72" s="54">
        <f t="shared" si="0"/>
        <v>-5565.9</v>
      </c>
      <c r="S72" s="54">
        <f t="shared" si="1"/>
        <v>8.3334705775786837</v>
      </c>
      <c r="T72" s="817">
        <f t="shared" si="53"/>
        <v>486.3</v>
      </c>
      <c r="U72" s="86">
        <f t="shared" si="30"/>
        <v>19.699999999999989</v>
      </c>
      <c r="V72" s="680">
        <f t="shared" si="54"/>
        <v>104.05099732675302</v>
      </c>
      <c r="W72" s="853"/>
      <c r="X72" s="500"/>
      <c r="Y72" s="28"/>
      <c r="Z72" s="929"/>
      <c r="AA72" s="959"/>
      <c r="AB72" s="366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95"/>
      <c r="AG72" s="54"/>
      <c r="AH72" s="155"/>
      <c r="AI72" s="180"/>
      <c r="AJ72" s="366"/>
      <c r="AK72" s="54"/>
      <c r="AL72" s="28">
        <f t="shared" si="82"/>
        <v>0</v>
      </c>
      <c r="AM72" s="28" t="str">
        <f t="shared" si="83"/>
        <v xml:space="preserve"> </v>
      </c>
      <c r="AN72" s="781"/>
      <c r="AO72" s="28">
        <f t="shared" si="79"/>
        <v>0</v>
      </c>
      <c r="AP72" s="155" t="str">
        <f t="shared" si="84"/>
        <v xml:space="preserve"> </v>
      </c>
      <c r="AQ72" s="180">
        <v>6071.9</v>
      </c>
      <c r="AR72" s="366">
        <v>6071.9</v>
      </c>
      <c r="AS72" s="54">
        <v>506</v>
      </c>
      <c r="AT72" s="28">
        <f t="shared" si="85"/>
        <v>-5565.9</v>
      </c>
      <c r="AU72" s="47">
        <f t="shared" si="12"/>
        <v>8.3334705775786837</v>
      </c>
      <c r="AV72" s="732">
        <v>486.3</v>
      </c>
      <c r="AW72" s="28">
        <f t="shared" si="86"/>
        <v>19.699999999999989</v>
      </c>
      <c r="AX72" s="685">
        <f t="shared" si="13"/>
        <v>104.05099732675302</v>
      </c>
      <c r="AY72" s="531"/>
      <c r="AZ72" s="357"/>
      <c r="BA72" s="357">
        <f t="shared" si="18"/>
        <v>0</v>
      </c>
      <c r="BB72" s="357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732"/>
      <c r="BI72" s="54"/>
      <c r="BJ72" s="155"/>
      <c r="BK72" s="2"/>
      <c r="BL72" s="807">
        <f t="shared" si="15"/>
        <v>50</v>
      </c>
      <c r="BM72" s="807">
        <f t="shared" si="16"/>
        <v>50</v>
      </c>
      <c r="BN72" s="794"/>
      <c r="BO72" s="794"/>
      <c r="BP72" s="794">
        <v>50</v>
      </c>
      <c r="BQ72" s="798"/>
    </row>
    <row r="73" spans="1:81" ht="28.5" hidden="1" customHeight="1" x14ac:dyDescent="0.25">
      <c r="A73" s="629" t="s">
        <v>49</v>
      </c>
      <c r="B73" s="566">
        <v>193</v>
      </c>
      <c r="C73" s="552"/>
      <c r="D73" s="365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817">
        <f t="shared" si="81"/>
        <v>0</v>
      </c>
      <c r="K73" s="47">
        <f t="shared" si="5"/>
        <v>0</v>
      </c>
      <c r="L73" s="206" t="str">
        <f t="shared" si="6"/>
        <v xml:space="preserve"> </v>
      </c>
      <c r="M73" s="523"/>
      <c r="N73" s="365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817">
        <f t="shared" si="53"/>
        <v>0</v>
      </c>
      <c r="U73" s="86">
        <f t="shared" si="30"/>
        <v>0</v>
      </c>
      <c r="V73" s="680" t="str">
        <f t="shared" si="54"/>
        <v xml:space="preserve"> </v>
      </c>
      <c r="W73" s="854"/>
      <c r="X73" s="442"/>
      <c r="Y73" s="28"/>
      <c r="Z73" s="930"/>
      <c r="AA73" s="960"/>
      <c r="AB73" s="365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95"/>
      <c r="AG73" s="49">
        <f>AA73-AF73</f>
        <v>0</v>
      </c>
      <c r="AH73" s="154" t="str">
        <f>IF(AF73&lt;&gt;0,IF(AA73/AF73*100&lt;0,"&lt;0",IF(AA73/AF73*100&gt;200,"&gt;200",AA73/AF73*100))," ")</f>
        <v xml:space="preserve"> </v>
      </c>
      <c r="AI73" s="169"/>
      <c r="AJ73" s="365"/>
      <c r="AK73" s="49"/>
      <c r="AL73" s="28">
        <f t="shared" si="82"/>
        <v>0</v>
      </c>
      <c r="AM73" s="28" t="str">
        <f t="shared" si="83"/>
        <v xml:space="preserve"> </v>
      </c>
      <c r="AN73" s="781"/>
      <c r="AO73" s="28">
        <f t="shared" si="79"/>
        <v>0</v>
      </c>
      <c r="AP73" s="154" t="str">
        <f t="shared" si="84"/>
        <v xml:space="preserve"> </v>
      </c>
      <c r="AQ73" s="169"/>
      <c r="AR73" s="365"/>
      <c r="AS73" s="49"/>
      <c r="AT73" s="28">
        <f t="shared" si="85"/>
        <v>0</v>
      </c>
      <c r="AU73" s="47" t="str">
        <f t="shared" si="12"/>
        <v xml:space="preserve"> </v>
      </c>
      <c r="AV73" s="732"/>
      <c r="AW73" s="28">
        <f t="shared" si="86"/>
        <v>0</v>
      </c>
      <c r="AX73" s="463" t="str">
        <f t="shared" si="13"/>
        <v xml:space="preserve"> </v>
      </c>
      <c r="AY73" s="531"/>
      <c r="AZ73" s="357"/>
      <c r="BA73" s="357">
        <f t="shared" si="18"/>
        <v>0</v>
      </c>
      <c r="BB73" s="357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732"/>
      <c r="BI73" s="49">
        <f>BC73-BH73</f>
        <v>0</v>
      </c>
      <c r="BJ73" s="154" t="str">
        <f>IF(BH73&lt;&gt;0,IF(BC73/BH73*100&lt;0,"&lt;0",IF(BC73/BH73*100&gt;200,"&gt;200",BC73/BH73*100))," ")</f>
        <v xml:space="preserve"> </v>
      </c>
      <c r="BL73" s="807">
        <f t="shared" si="15"/>
        <v>281.40000000000003</v>
      </c>
      <c r="BM73" s="807">
        <f t="shared" si="16"/>
        <v>281.40000000000003</v>
      </c>
      <c r="BN73" s="794"/>
      <c r="BO73" s="794"/>
      <c r="BP73" s="794">
        <v>281.40000000000003</v>
      </c>
      <c r="BQ73" s="798"/>
    </row>
    <row r="74" spans="1:81" ht="30.75" hidden="1" customHeight="1" x14ac:dyDescent="0.25">
      <c r="A74" s="629" t="s">
        <v>50</v>
      </c>
      <c r="B74" s="566">
        <v>194</v>
      </c>
      <c r="C74" s="552"/>
      <c r="D74" s="365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817">
        <f t="shared" si="81"/>
        <v>0</v>
      </c>
      <c r="K74" s="47">
        <f t="shared" si="5"/>
        <v>0</v>
      </c>
      <c r="L74" s="206" t="str">
        <f t="shared" si="6"/>
        <v xml:space="preserve"> </v>
      </c>
      <c r="M74" s="523"/>
      <c r="N74" s="365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817">
        <f>AF74+AN74+AV74</f>
        <v>0</v>
      </c>
      <c r="U74" s="86">
        <f t="shared" ref="U74:U99" si="90">O74-T74</f>
        <v>0</v>
      </c>
      <c r="V74" s="680" t="str">
        <f t="shared" ref="V74:V99" si="91">IF(T74&lt;&gt;0,IF(O74/T74*100&lt;0,"&lt;0",IF(O74/T74*100&gt;200,"&gt;200",O74/T74*100))," ")</f>
        <v xml:space="preserve"> </v>
      </c>
      <c r="W74" s="854"/>
      <c r="X74" s="442"/>
      <c r="Y74" s="28"/>
      <c r="Z74" s="930"/>
      <c r="AA74" s="960"/>
      <c r="AB74" s="365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95"/>
      <c r="AG74" s="49">
        <f>AA74-AF74</f>
        <v>0</v>
      </c>
      <c r="AH74" s="154" t="str">
        <f>IF(AF74&lt;&gt;0,IF(AA74/AF74*100&lt;0,"&lt;0",IF(AA74/AF74*100&gt;200,"&gt;200",AA74/AF74*100))," ")</f>
        <v xml:space="preserve"> </v>
      </c>
      <c r="AI74" s="169"/>
      <c r="AJ74" s="365"/>
      <c r="AK74" s="49"/>
      <c r="AL74" s="28">
        <f t="shared" si="82"/>
        <v>0</v>
      </c>
      <c r="AM74" s="28" t="str">
        <f t="shared" si="83"/>
        <v xml:space="preserve"> </v>
      </c>
      <c r="AN74" s="781"/>
      <c r="AO74" s="28">
        <f t="shared" si="79"/>
        <v>0</v>
      </c>
      <c r="AP74" s="154" t="str">
        <f t="shared" si="84"/>
        <v xml:space="preserve"> </v>
      </c>
      <c r="AQ74" s="169"/>
      <c r="AR74" s="365"/>
      <c r="AS74" s="49"/>
      <c r="AT74" s="28">
        <f t="shared" si="85"/>
        <v>0</v>
      </c>
      <c r="AU74" s="47" t="str">
        <f t="shared" si="12"/>
        <v xml:space="preserve"> </v>
      </c>
      <c r="AV74" s="732"/>
      <c r="AW74" s="28">
        <f t="shared" si="86"/>
        <v>0</v>
      </c>
      <c r="AX74" s="463" t="str">
        <f t="shared" si="13"/>
        <v xml:space="preserve"> </v>
      </c>
      <c r="AY74" s="531"/>
      <c r="AZ74" s="357"/>
      <c r="BA74" s="357">
        <f t="shared" si="18"/>
        <v>0</v>
      </c>
      <c r="BB74" s="357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732"/>
      <c r="BI74" s="49">
        <f>BC74-BH74</f>
        <v>0</v>
      </c>
      <c r="BJ74" s="154" t="str">
        <f>IF(BH74&lt;&gt;0,IF(BC74/BH74*100&lt;0,"&lt;0",IF(BC74/BH74*100&gt;200,"&gt;200",BC74/BH74*100))," ")</f>
        <v xml:space="preserve"> </v>
      </c>
      <c r="BL74" s="807">
        <f t="shared" si="15"/>
        <v>3622.6000000000004</v>
      </c>
      <c r="BM74" s="807">
        <f t="shared" si="16"/>
        <v>3247.9000000000005</v>
      </c>
      <c r="BN74" s="794">
        <v>2062.6000000000004</v>
      </c>
      <c r="BO74" s="794">
        <v>1185.3</v>
      </c>
      <c r="BP74" s="794"/>
      <c r="BQ74" s="798">
        <v>374.7</v>
      </c>
    </row>
    <row r="75" spans="1:81" s="16" customFormat="1" ht="28.5" customHeight="1" x14ac:dyDescent="0.25">
      <c r="A75" s="559" t="s">
        <v>55</v>
      </c>
      <c r="B75" s="560" t="s">
        <v>54</v>
      </c>
      <c r="C75" s="334">
        <f>M75+AY75-C90-C84</f>
        <v>96266.4</v>
      </c>
      <c r="D75" s="334">
        <f>N75+AZ75-D90-D84</f>
        <v>97142.2</v>
      </c>
      <c r="E75" s="24">
        <f>O75+BC75-E90-E84</f>
        <v>13267.5</v>
      </c>
      <c r="F75" s="24">
        <f>P75+BD75-F90+BD90-F84-(BD90-AC69)</f>
        <v>13059.399999999998</v>
      </c>
      <c r="G75" s="24">
        <f>Q75+BE75-BE69</f>
        <v>208.1</v>
      </c>
      <c r="H75" s="24">
        <f t="shared" ref="H75:H140" si="92">E75-D75</f>
        <v>-83874.7</v>
      </c>
      <c r="I75" s="24">
        <f t="shared" ref="I75:I140" si="93">IF(D75&lt;&gt;0,IF(E75/D75*100&lt;0,"&lt;0",IF(E75/D75*100&gt;200,"&gt;200",E75/D75*100))," ")</f>
        <v>13.657812979323095</v>
      </c>
      <c r="J75" s="819">
        <f>T75+BH75-J90-J84</f>
        <v>11116.7</v>
      </c>
      <c r="K75" s="24">
        <f t="shared" si="5"/>
        <v>2150.7999999999993</v>
      </c>
      <c r="L75" s="206">
        <f t="shared" si="6"/>
        <v>119.34746822348359</v>
      </c>
      <c r="M75" s="377">
        <f>W75+AI75+AQ75-M91</f>
        <v>90092.5</v>
      </c>
      <c r="N75" s="377">
        <f>X75+AJ75+AR75-N91</f>
        <v>90092.5</v>
      </c>
      <c r="O75" s="23">
        <f>AA75+AK75+AS75-O91</f>
        <v>12812.7</v>
      </c>
      <c r="P75" s="23">
        <f>AB75+AK75+AS75-P91</f>
        <v>12647.5</v>
      </c>
      <c r="Q75" s="23">
        <f t="shared" si="8"/>
        <v>165.2</v>
      </c>
      <c r="R75" s="23">
        <f t="shared" si="0"/>
        <v>-77279.8</v>
      </c>
      <c r="S75" s="23">
        <f t="shared" si="1"/>
        <v>14.221716569081778</v>
      </c>
      <c r="T75" s="809">
        <f>AF75+AN75+AV75-T91</f>
        <v>10804.400000000001</v>
      </c>
      <c r="U75" s="77">
        <f t="shared" si="90"/>
        <v>2008.2999999999993</v>
      </c>
      <c r="V75" s="668">
        <f t="shared" si="91"/>
        <v>118.58779756395541</v>
      </c>
      <c r="W75" s="843">
        <f>W77+W94</f>
        <v>65202.6</v>
      </c>
      <c r="X75" s="447">
        <f>X77+X94</f>
        <v>65202.6</v>
      </c>
      <c r="Y75" s="23">
        <f>X75-Z75</f>
        <v>59769.4</v>
      </c>
      <c r="Z75" s="653">
        <f>Z77+Z94</f>
        <v>5433.2</v>
      </c>
      <c r="AA75" s="949">
        <f>AA77+AA94</f>
        <v>9333.3000000000011</v>
      </c>
      <c r="AB75" s="377">
        <f t="shared" si="9"/>
        <v>9168.1</v>
      </c>
      <c r="AC75" s="23">
        <f>AC77+AC94</f>
        <v>165.2</v>
      </c>
      <c r="AD75" s="23">
        <f t="shared" si="19"/>
        <v>-55869.299999999996</v>
      </c>
      <c r="AE75" s="23">
        <f t="shared" si="10"/>
        <v>14.314306484710734</v>
      </c>
      <c r="AF75" s="887">
        <f>AF77+AF94</f>
        <v>7655</v>
      </c>
      <c r="AG75" s="23">
        <f>AA75-AF75</f>
        <v>1678.3000000000011</v>
      </c>
      <c r="AH75" s="142">
        <f>IF(AF75&lt;&gt;0,IF(AA75/AF75*100&lt;0,"&lt;0",IF(AA75/AF75*100&gt;200,"&gt;200",AA75/AF75*100))," ")</f>
        <v>121.92423252775966</v>
      </c>
      <c r="AI75" s="377">
        <f>AI77+AI94</f>
        <v>31224.2</v>
      </c>
      <c r="AJ75" s="377">
        <f>AJ77+AJ94</f>
        <v>31224.2</v>
      </c>
      <c r="AK75" s="23">
        <f>AK77+AK94</f>
        <v>4962.5</v>
      </c>
      <c r="AL75" s="23">
        <f>AK75-AJ75</f>
        <v>-26261.7</v>
      </c>
      <c r="AM75" s="23">
        <f>IF(AJ75&lt;&gt;0,IF(AK75/AJ75*100&lt;0,"&lt;0",IF(AK75/AJ75*100&gt;200,"&gt;200",AK75/AJ75*100))," ")</f>
        <v>15.893121360995638</v>
      </c>
      <c r="AN75" s="769">
        <f>AN77+AN94</f>
        <v>4263.2000000000007</v>
      </c>
      <c r="AO75" s="23">
        <f>AK75-AN75</f>
        <v>699.29999999999927</v>
      </c>
      <c r="AP75" s="142">
        <f t="shared" si="84"/>
        <v>116.40317132670293</v>
      </c>
      <c r="AQ75" s="377">
        <f>AQ77+AQ94</f>
        <v>12287.6</v>
      </c>
      <c r="AR75" s="377">
        <f>AR77+AR94</f>
        <v>12287.6</v>
      </c>
      <c r="AS75" s="23">
        <f>AS77+AS94</f>
        <v>1858.8</v>
      </c>
      <c r="AT75" s="23">
        <f>AS75-AR75</f>
        <v>-10428.800000000001</v>
      </c>
      <c r="AU75" s="24">
        <f t="shared" si="12"/>
        <v>15.127445554868322</v>
      </c>
      <c r="AV75" s="724">
        <f>AV77+AV94</f>
        <v>1677.1</v>
      </c>
      <c r="AW75" s="23">
        <f>AS75-AV75</f>
        <v>181.70000000000005</v>
      </c>
      <c r="AX75" s="449">
        <f t="shared" si="13"/>
        <v>110.83417804543558</v>
      </c>
      <c r="AY75" s="141">
        <f>AY77+AY94</f>
        <v>21096.7</v>
      </c>
      <c r="AZ75" s="377">
        <f>AZ77+AZ94</f>
        <v>22246.500000000004</v>
      </c>
      <c r="BA75" s="377">
        <f t="shared" ref="BA75:BA139" si="94">AZ75-BB75</f>
        <v>21676.900000000005</v>
      </c>
      <c r="BB75" s="377">
        <f>BB77+BB94</f>
        <v>569.6</v>
      </c>
      <c r="BC75" s="23">
        <f>BC77+BC94</f>
        <v>2606.7999999999993</v>
      </c>
      <c r="BD75" s="23">
        <f t="shared" si="14"/>
        <v>2563.8999999999992</v>
      </c>
      <c r="BE75" s="23">
        <f>BE77+BE94</f>
        <v>42.900000000000006</v>
      </c>
      <c r="BF75" s="23">
        <f t="shared" si="78"/>
        <v>-19639.700000000004</v>
      </c>
      <c r="BG75" s="23">
        <f>IF(AZ75&lt;&gt;0,IF(BC75/AZ75*100&lt;0,"&lt;0",IF(BC75/AZ75*100&gt;200,"&gt;200",BC75/AZ75*100))," ")</f>
        <v>11.717798305351398</v>
      </c>
      <c r="BH75" s="724">
        <f>BH77+BH94</f>
        <v>2322.1999999999998</v>
      </c>
      <c r="BI75" s="23">
        <f>BC75-BH75</f>
        <v>284.59999999999945</v>
      </c>
      <c r="BJ75" s="156">
        <f>IF(BH75&lt;&gt;0,IF(BC75/BH75*100&lt;0,"&lt;0",IF(BC75/BH75*100&gt;200,"&gt;200",BC75/BH75*100))," ")</f>
        <v>112.25561967100161</v>
      </c>
      <c r="BK75" s="2"/>
      <c r="BL75" s="807">
        <f>BM75+BQ75-BL90</f>
        <v>2485.0999999999995</v>
      </c>
      <c r="BM75" s="807">
        <f>BN75+BO75+BP75-BM91</f>
        <v>2513.8999999999996</v>
      </c>
      <c r="BN75" s="794">
        <v>2062.6</v>
      </c>
      <c r="BO75" s="748">
        <v>1185.3</v>
      </c>
      <c r="BP75" s="794">
        <v>281.39999999999998</v>
      </c>
      <c r="BQ75" s="803">
        <v>374.7</v>
      </c>
    </row>
    <row r="76" spans="1:81" ht="17.25" customHeight="1" x14ac:dyDescent="0.25">
      <c r="A76" s="590" t="s">
        <v>19</v>
      </c>
      <c r="B76" s="591"/>
      <c r="C76" s="553"/>
      <c r="D76" s="431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820"/>
      <c r="K76" s="56"/>
      <c r="L76" s="206" t="str">
        <f t="shared" si="6"/>
        <v xml:space="preserve"> </v>
      </c>
      <c r="M76" s="524"/>
      <c r="N76" s="489"/>
      <c r="O76" s="55"/>
      <c r="P76" s="55"/>
      <c r="Q76" s="55"/>
      <c r="R76" s="55"/>
      <c r="S76" s="55" t="str">
        <f t="shared" si="1"/>
        <v xml:space="preserve"> </v>
      </c>
      <c r="T76" s="820"/>
      <c r="U76" s="88"/>
      <c r="V76" s="669"/>
      <c r="W76" s="855"/>
      <c r="X76" s="501"/>
      <c r="Y76" s="28"/>
      <c r="Z76" s="931"/>
      <c r="AA76" s="961"/>
      <c r="AB76" s="489"/>
      <c r="AC76" s="55"/>
      <c r="AD76" s="55"/>
      <c r="AE76" s="55" t="str">
        <f t="shared" si="10"/>
        <v xml:space="preserve"> </v>
      </c>
      <c r="AF76" s="896"/>
      <c r="AG76" s="55"/>
      <c r="AH76" s="197"/>
      <c r="AI76" s="157"/>
      <c r="AJ76" s="489"/>
      <c r="AK76" s="55"/>
      <c r="AL76" s="55"/>
      <c r="AM76" s="55"/>
      <c r="AN76" s="782"/>
      <c r="AO76" s="55"/>
      <c r="AP76" s="197"/>
      <c r="AQ76" s="157"/>
      <c r="AR76" s="489"/>
      <c r="AS76" s="55"/>
      <c r="AT76" s="55"/>
      <c r="AU76" s="56" t="str">
        <f t="shared" si="12"/>
        <v xml:space="preserve"> </v>
      </c>
      <c r="AV76" s="733"/>
      <c r="AW76" s="55"/>
      <c r="AX76" s="465" t="str">
        <f t="shared" si="13"/>
        <v xml:space="preserve"> </v>
      </c>
      <c r="AY76" s="524"/>
      <c r="AZ76" s="489"/>
      <c r="BA76" s="489">
        <f t="shared" si="94"/>
        <v>0</v>
      </c>
      <c r="BB76" s="489"/>
      <c r="BC76" s="55"/>
      <c r="BD76" s="55"/>
      <c r="BE76" s="55"/>
      <c r="BF76" s="122"/>
      <c r="BG76" s="123"/>
      <c r="BH76" s="733"/>
      <c r="BI76" s="55"/>
      <c r="BJ76" s="158"/>
      <c r="BL76" s="807">
        <f t="shared" ref="BL76:BL140" si="95">BM76+BQ76</f>
        <v>0</v>
      </c>
      <c r="BM76" s="807">
        <f t="shared" ref="BM76:BM140" si="96">BN76+BO76+BP76</f>
        <v>0</v>
      </c>
      <c r="BN76" s="794"/>
      <c r="BO76" s="745"/>
      <c r="BP76" s="792"/>
      <c r="BQ76" s="798"/>
    </row>
    <row r="77" spans="1:81" ht="25.5" customHeight="1" x14ac:dyDescent="0.25">
      <c r="A77" s="592" t="s">
        <v>56</v>
      </c>
      <c r="B77" s="593">
        <v>2</v>
      </c>
      <c r="C77" s="432">
        <f>C78+C79+C80+C85+C86+C87+C88</f>
        <v>87278.500000000015</v>
      </c>
      <c r="D77" s="432">
        <f>D78+D79+D80+D85+D86+D87+D88</f>
        <v>86977.000000000015</v>
      </c>
      <c r="E77" s="303">
        <f>E78+E79+E80+E85+E86+E87+E88</f>
        <v>13010.7</v>
      </c>
      <c r="F77" s="303">
        <f>F78+F79+F80+F85+F86+F87+F88+F90-AB90-BD90+AC69</f>
        <v>12968.900000000001</v>
      </c>
      <c r="G77" s="303">
        <f>Q77+BE77-BE69</f>
        <v>41.800000000000011</v>
      </c>
      <c r="H77" s="303">
        <f t="shared" si="92"/>
        <v>-73966.300000000017</v>
      </c>
      <c r="I77" s="303">
        <f t="shared" si="93"/>
        <v>14.9587822067903</v>
      </c>
      <c r="J77" s="821">
        <f>T77+BH77-J90-J84</f>
        <v>10552.3</v>
      </c>
      <c r="K77" s="303">
        <f t="shared" si="5"/>
        <v>2458.4000000000015</v>
      </c>
      <c r="L77" s="206">
        <f t="shared" si="6"/>
        <v>123.29729063805996</v>
      </c>
      <c r="M77" s="434">
        <f>M78+M79+M80+M85+M86+M87+M88+M90</f>
        <v>84433.900000000009</v>
      </c>
      <c r="N77" s="434">
        <f>X77+AJ77+AR77-N91</f>
        <v>83812</v>
      </c>
      <c r="O77" s="434">
        <f>AA77+AK77+AS77-O91</f>
        <v>12660.800000000001</v>
      </c>
      <c r="P77" s="434">
        <f>AB77+AK77+AS77-P91</f>
        <v>12620.699999999999</v>
      </c>
      <c r="Q77" s="125">
        <f t="shared" ref="Q77:Q141" si="97">AC77</f>
        <v>40.100000000000009</v>
      </c>
      <c r="R77" s="125">
        <f t="shared" si="0"/>
        <v>-71151.199999999997</v>
      </c>
      <c r="S77" s="125">
        <f t="shared" si="1"/>
        <v>15.106190044385054</v>
      </c>
      <c r="T77" s="821">
        <f>AF77+AN77+AV77-T91</f>
        <v>10389.9</v>
      </c>
      <c r="U77" s="304">
        <f t="shared" si="90"/>
        <v>2270.9000000000015</v>
      </c>
      <c r="V77" s="670">
        <f t="shared" si="91"/>
        <v>121.85680324160965</v>
      </c>
      <c r="W77" s="856">
        <f>W78+W79+W80+W85+W86+W87+W88+W89</f>
        <v>59615.199999999997</v>
      </c>
      <c r="X77" s="446">
        <f>X78+X79+X80+X85+X86+X87+X88+X89</f>
        <v>58993.299999999996</v>
      </c>
      <c r="Y77" s="125">
        <f>X77-Z77</f>
        <v>57577.299999999996</v>
      </c>
      <c r="Z77" s="674">
        <f>Z78+Z79+Z80+Z85+Z86+Z87+Z88+Z89</f>
        <v>1416</v>
      </c>
      <c r="AA77" s="962">
        <f>AA78+AA79+AA80+AA85+AA86+AA87+AA88+AA89</f>
        <v>9182.7000000000007</v>
      </c>
      <c r="AB77" s="434">
        <f t="shared" ref="AB77:AB141" si="98">AA77-AC77</f>
        <v>9142.6</v>
      </c>
      <c r="AC77" s="125">
        <f>AC78+AC79+AC80+AC85+AC86+AC87+AC88+AC89</f>
        <v>40.100000000000009</v>
      </c>
      <c r="AD77" s="125">
        <f t="shared" si="19"/>
        <v>-49810.599999999991</v>
      </c>
      <c r="AE77" s="125">
        <f t="shared" si="10"/>
        <v>15.565665931554943</v>
      </c>
      <c r="AF77" s="897">
        <f>AF78+AF79+AF80+AF85+AF86+AF87+AF88+AF89</f>
        <v>7242.5</v>
      </c>
      <c r="AG77" s="125">
        <f>AA77-AF77</f>
        <v>1940.2000000000007</v>
      </c>
      <c r="AH77" s="306">
        <f>IF(AF77&lt;&gt;0,IF(AA77/AF77*100&lt;0,"&lt;0",IF(AA77/AF77*100&gt;200,"&gt;200",AA77/AF77*100))," ")</f>
        <v>126.78909216430792</v>
      </c>
      <c r="AI77" s="434">
        <f>AI78+AI79+AI80+AI85+AI86+AI87+AI88+AI89</f>
        <v>31203.100000000002</v>
      </c>
      <c r="AJ77" s="434">
        <f>AJ78+AJ79+AJ80+AJ85+AJ86+AJ87+AJ88+AJ89</f>
        <v>31203.100000000002</v>
      </c>
      <c r="AK77" s="125">
        <f>AK78+AK79+AK80+AK85+AK86+AK87+AK88+AK89</f>
        <v>4961.7</v>
      </c>
      <c r="AL77" s="125">
        <f>AK77-AJ77</f>
        <v>-26241.4</v>
      </c>
      <c r="AM77" s="125">
        <f>IF(AJ77&lt;&gt;0,IF(AK77/AJ77*100&lt;0,"&lt;0",IF(AK77/AJ77*100&gt;200,"&gt;200",AK77/AJ77*100))," ")</f>
        <v>15.901304678060832</v>
      </c>
      <c r="AN77" s="783">
        <f>AN78+AN79+AN80+AN85+AN87+AN88+AN89</f>
        <v>4261.6000000000004</v>
      </c>
      <c r="AO77" s="125">
        <f>AK77-AN77</f>
        <v>700.09999999999945</v>
      </c>
      <c r="AP77" s="306">
        <f>IF(AN77&lt;&gt;0,IF(AK77/AN77*100&lt;0,"&lt;0",IF(AK77/AN77*100&gt;200,"&gt;200",AK77/AN77*100))," ")</f>
        <v>116.42810212126899</v>
      </c>
      <c r="AQ77" s="434">
        <f>AQ78+AQ79+AQ80+AQ85+AQ86+AQ87+AQ88+AQ89</f>
        <v>12237.5</v>
      </c>
      <c r="AR77" s="434">
        <f>AR78+AR79+AR80+AR85+AR86+AR87+AR88+AR89</f>
        <v>12237.5</v>
      </c>
      <c r="AS77" s="125">
        <f>AS78+AS79+AS80+AS85+AS86+AS87+AS88+AS89</f>
        <v>1858.3</v>
      </c>
      <c r="AT77" s="125">
        <f>AS77-AR77</f>
        <v>-10379.200000000001</v>
      </c>
      <c r="AU77" s="303">
        <f t="shared" si="12"/>
        <v>15.185291113381</v>
      </c>
      <c r="AV77" s="762">
        <f>AV78+AV79+AV80+AV85+AV87+AV88+AV89</f>
        <v>1676.6999999999998</v>
      </c>
      <c r="AW77" s="305">
        <f>AS77-AV77</f>
        <v>181.60000000000014</v>
      </c>
      <c r="AX77" s="466">
        <f t="shared" si="13"/>
        <v>110.83079859247331</v>
      </c>
      <c r="AY77" s="159">
        <f>AY78+AY79+AY80+AY85+AY86+AY87+AY88+AY89</f>
        <v>17767.400000000001</v>
      </c>
      <c r="AZ77" s="434">
        <f>AZ78+AZ79+AZ80+AZ85+AZ86+AZ87+AZ88+AZ89</f>
        <v>18361.800000000003</v>
      </c>
      <c r="BA77" s="434">
        <f t="shared" si="94"/>
        <v>18335.100000000002</v>
      </c>
      <c r="BB77" s="434">
        <f>BB78+BB79+BB80+BB85+BB86+BB87+BB88+BB89</f>
        <v>26.700000000000003</v>
      </c>
      <c r="BC77" s="125">
        <f>BC78+BC79+BC80+BC85+BC86+BC87+BC88+BC89</f>
        <v>2501.8999999999992</v>
      </c>
      <c r="BD77" s="125">
        <f t="shared" ref="BD77:BD95" si="99">BC77-BE77</f>
        <v>2500.1999999999994</v>
      </c>
      <c r="BE77" s="125">
        <f>BE78+BE79+BE80+BE85+BE86+BE87+BE88+BE89</f>
        <v>1.7000000000000002</v>
      </c>
      <c r="BF77" s="125">
        <f t="shared" ref="BF77:BF93" si="100">BC77-AZ77</f>
        <v>-15859.900000000003</v>
      </c>
      <c r="BG77" s="125">
        <f t="shared" si="65"/>
        <v>13.625570477839858</v>
      </c>
      <c r="BH77" s="734">
        <f>BH78+BH79+BH80+BH85+BH86+BH87+BH88+BH89</f>
        <v>2172.2999999999997</v>
      </c>
      <c r="BI77" s="651">
        <f t="shared" ref="BI77:BI86" si="101">BC77-BH77</f>
        <v>329.59999999999945</v>
      </c>
      <c r="BJ77" s="160">
        <f t="shared" ref="BJ77:BJ86" si="102">IF(BH77&lt;&gt;0,IF(BC77/BH77*100&lt;0,"&lt;0",IF(BC77/BH77*100&gt;200,"&gt;200",BC77/BH77*100))," ")</f>
        <v>115.1728582608295</v>
      </c>
      <c r="BL77" s="807">
        <f>BM77+BQ77-BL90</f>
        <v>2479.1000000000004</v>
      </c>
      <c r="BM77" s="807">
        <f>BN77+BO77+BP77-BM91</f>
        <v>2510.1000000000004</v>
      </c>
      <c r="BN77" s="748">
        <v>2060.1000000000004</v>
      </c>
      <c r="BO77" s="746">
        <v>1185.3</v>
      </c>
      <c r="BP77" s="794">
        <v>280.10000000000002</v>
      </c>
      <c r="BQ77" s="803">
        <v>372.5</v>
      </c>
    </row>
    <row r="78" spans="1:81" ht="25.5" customHeight="1" x14ac:dyDescent="0.25">
      <c r="A78" s="594" t="s">
        <v>223</v>
      </c>
      <c r="B78" s="595">
        <v>21</v>
      </c>
      <c r="C78" s="433">
        <f>M78+AY78</f>
        <v>20673.400000000001</v>
      </c>
      <c r="D78" s="433">
        <f>N78+AZ78</f>
        <v>21165.599999999999</v>
      </c>
      <c r="E78" s="58">
        <f>O78+BC78</f>
        <v>3091.3999999999996</v>
      </c>
      <c r="F78" s="58">
        <f t="shared" ref="F78:F105" si="103">AB78+AK78+AS78+BD78</f>
        <v>3091.2</v>
      </c>
      <c r="G78" s="58">
        <f t="shared" ref="G78:G105" si="104">Q78+BE78</f>
        <v>0.2</v>
      </c>
      <c r="H78" s="58">
        <f t="shared" si="92"/>
        <v>-18074.199999999997</v>
      </c>
      <c r="I78" s="58">
        <f t="shared" si="93"/>
        <v>14.605775409154475</v>
      </c>
      <c r="J78" s="822">
        <f>T78+BH78</f>
        <v>2886.5</v>
      </c>
      <c r="K78" s="58">
        <f t="shared" si="5"/>
        <v>204.89999999999964</v>
      </c>
      <c r="L78" s="161">
        <f t="shared" si="6"/>
        <v>107.09856227264854</v>
      </c>
      <c r="M78" s="357">
        <f t="shared" ref="M78:N80" si="105">W78+AI78+AQ78</f>
        <v>9395.1999999999989</v>
      </c>
      <c r="N78" s="357">
        <f t="shared" si="105"/>
        <v>9395.1999999999989</v>
      </c>
      <c r="O78" s="28">
        <f>AA78+AK78+AS78</f>
        <v>1288.1999999999998</v>
      </c>
      <c r="P78" s="28">
        <f t="shared" ref="P78:P141" si="106">AB78+AK78+AS78</f>
        <v>1288.0999999999999</v>
      </c>
      <c r="Q78" s="28">
        <f t="shared" si="97"/>
        <v>0.1</v>
      </c>
      <c r="R78" s="28">
        <f t="shared" si="0"/>
        <v>-8106.9999999999991</v>
      </c>
      <c r="S78" s="28">
        <f t="shared" si="1"/>
        <v>13.711256811989101</v>
      </c>
      <c r="T78" s="822">
        <f t="shared" ref="T78:T99" si="107">AF78+AN78+AV78</f>
        <v>1200.5999999999999</v>
      </c>
      <c r="U78" s="89">
        <f t="shared" si="90"/>
        <v>87.599999999999909</v>
      </c>
      <c r="V78" s="671">
        <f t="shared" si="91"/>
        <v>107.29635182408795</v>
      </c>
      <c r="W78" s="848">
        <v>9127.2999999999993</v>
      </c>
      <c r="X78" s="497">
        <v>9127.2999999999993</v>
      </c>
      <c r="Y78" s="28">
        <f>X78-Z78</f>
        <v>9120.6999999999989</v>
      </c>
      <c r="Z78" s="924">
        <v>6.6</v>
      </c>
      <c r="AA78" s="951">
        <v>1259.5999999999999</v>
      </c>
      <c r="AB78" s="357">
        <f t="shared" si="98"/>
        <v>1259.5</v>
      </c>
      <c r="AC78" s="28">
        <v>0.1</v>
      </c>
      <c r="AD78" s="28">
        <f t="shared" si="19"/>
        <v>-7867.6999999999989</v>
      </c>
      <c r="AE78" s="28">
        <f t="shared" si="10"/>
        <v>13.800357170247498</v>
      </c>
      <c r="AF78" s="889">
        <v>1170.2</v>
      </c>
      <c r="AG78" s="28">
        <f>AA78-AF78</f>
        <v>89.399999999999864</v>
      </c>
      <c r="AH78" s="198">
        <f>IF(AF78&lt;&gt;0,IF(AA78/AF78*100&lt;0,"&lt;0",IF(AA78/AF78*100&gt;200,"&gt;200",AA78/AF78*100))," ")</f>
        <v>107.63971970603315</v>
      </c>
      <c r="AI78" s="357">
        <v>184.8</v>
      </c>
      <c r="AJ78" s="357">
        <v>184.8</v>
      </c>
      <c r="AK78" s="28">
        <v>23.1</v>
      </c>
      <c r="AL78" s="28">
        <f>AK78-AJ78</f>
        <v>-161.70000000000002</v>
      </c>
      <c r="AM78" s="28">
        <f>IF(AJ78&lt;&gt;0,IF(AK78/AJ78*100&lt;0,"&lt;0",IF(AK78/AJ78*100&gt;200,"&gt;200",AK78/AJ78*100))," ")</f>
        <v>12.5</v>
      </c>
      <c r="AN78" s="784">
        <v>24.8</v>
      </c>
      <c r="AO78" s="28">
        <f>AK78-AN78</f>
        <v>-1.6999999999999993</v>
      </c>
      <c r="AP78" s="198">
        <f>IF(AN78&lt;&gt;0,IF(AK78/AN78*100&lt;0,"&lt;0",IF(AK78/AN78*100&gt;200,"&gt;200",AK78/AN78*100))," ")</f>
        <v>93.145161290322591</v>
      </c>
      <c r="AQ78" s="145">
        <v>83.1</v>
      </c>
      <c r="AR78" s="357">
        <v>83.1</v>
      </c>
      <c r="AS78" s="28">
        <v>5.5</v>
      </c>
      <c r="AT78" s="28">
        <f>AS78-AR78</f>
        <v>-77.599999999999994</v>
      </c>
      <c r="AU78" s="58">
        <f t="shared" si="12"/>
        <v>6.6185318892900122</v>
      </c>
      <c r="AV78" s="735">
        <v>5.6</v>
      </c>
      <c r="AW78" s="28">
        <f>AS78-AV78</f>
        <v>-9.9999999999999645E-2</v>
      </c>
      <c r="AX78" s="467">
        <f t="shared" si="13"/>
        <v>98.214285714285722</v>
      </c>
      <c r="AY78" s="525">
        <v>11278.2</v>
      </c>
      <c r="AZ78" s="357">
        <v>11770.4</v>
      </c>
      <c r="BA78" s="357">
        <f t="shared" si="94"/>
        <v>11769.8</v>
      </c>
      <c r="BB78" s="357">
        <v>0.6</v>
      </c>
      <c r="BC78" s="28">
        <v>1803.2</v>
      </c>
      <c r="BD78" s="28">
        <f t="shared" si="99"/>
        <v>1803.1000000000001</v>
      </c>
      <c r="BE78" s="28">
        <v>0.1</v>
      </c>
      <c r="BF78" s="28">
        <f t="shared" si="100"/>
        <v>-9967.1999999999989</v>
      </c>
      <c r="BG78" s="34">
        <f t="shared" si="65"/>
        <v>15.319785223951607</v>
      </c>
      <c r="BH78" s="735">
        <v>1685.9</v>
      </c>
      <c r="BI78" s="28">
        <f t="shared" si="101"/>
        <v>117.29999999999995</v>
      </c>
      <c r="BJ78" s="161">
        <f t="shared" si="102"/>
        <v>106.95770804911322</v>
      </c>
      <c r="BL78" s="807">
        <f t="shared" si="95"/>
        <v>655.20000000000005</v>
      </c>
      <c r="BM78" s="807">
        <f t="shared" si="96"/>
        <v>329.1</v>
      </c>
      <c r="BN78" s="792">
        <v>329.1</v>
      </c>
      <c r="BO78" s="748"/>
      <c r="BP78" s="794"/>
      <c r="BQ78" s="804">
        <v>326.10000000000002</v>
      </c>
    </row>
    <row r="79" spans="1:81" ht="25.5" customHeight="1" x14ac:dyDescent="0.25">
      <c r="A79" s="594" t="s">
        <v>222</v>
      </c>
      <c r="B79" s="595">
        <v>22</v>
      </c>
      <c r="C79" s="433">
        <f>M79+AY79</f>
        <v>20372.900000000001</v>
      </c>
      <c r="D79" s="433">
        <f>N79+AZ79</f>
        <v>19812.7</v>
      </c>
      <c r="E79" s="58">
        <f>O79+BC79</f>
        <v>2642</v>
      </c>
      <c r="F79" s="58">
        <f t="shared" si="103"/>
        <v>2614.3999999999996</v>
      </c>
      <c r="G79" s="58">
        <f t="shared" si="104"/>
        <v>27.6</v>
      </c>
      <c r="H79" s="58">
        <f t="shared" si="92"/>
        <v>-17170.7</v>
      </c>
      <c r="I79" s="58">
        <f t="shared" si="93"/>
        <v>13.334881162082906</v>
      </c>
      <c r="J79" s="822">
        <f>T79+BH79</f>
        <v>2224.6999999999998</v>
      </c>
      <c r="K79" s="58">
        <f t="shared" si="5"/>
        <v>417.30000000000018</v>
      </c>
      <c r="L79" s="161">
        <f t="shared" si="6"/>
        <v>118.757585292399</v>
      </c>
      <c r="M79" s="357">
        <f t="shared" si="105"/>
        <v>15543.8</v>
      </c>
      <c r="N79" s="357">
        <f t="shared" si="105"/>
        <v>14925</v>
      </c>
      <c r="O79" s="28">
        <f>AA79+AK79+AS79</f>
        <v>2120.5</v>
      </c>
      <c r="P79" s="28">
        <f t="shared" si="106"/>
        <v>2093.6999999999998</v>
      </c>
      <c r="Q79" s="28">
        <f t="shared" si="97"/>
        <v>26.8</v>
      </c>
      <c r="R79" s="28">
        <f t="shared" ref="R79:R146" si="108">O79-N79</f>
        <v>-12804.5</v>
      </c>
      <c r="S79" s="28">
        <f t="shared" ref="S79:S146" si="109">IF(N79&lt;&gt;0,IF(O79/N79*100&lt;0,"&lt;0",IF(O79/N79*100&gt;200,"&gt;200",O79/N79*100))," ")</f>
        <v>14.207705192629817</v>
      </c>
      <c r="T79" s="822">
        <f t="shared" si="107"/>
        <v>1895.6</v>
      </c>
      <c r="U79" s="89">
        <f t="shared" si="90"/>
        <v>224.90000000000009</v>
      </c>
      <c r="V79" s="671">
        <f t="shared" si="91"/>
        <v>111.86431736653304</v>
      </c>
      <c r="W79" s="848">
        <v>3060.7</v>
      </c>
      <c r="X79" s="497">
        <v>2441.9</v>
      </c>
      <c r="Y79" s="28">
        <f t="shared" ref="Y79:Y88" si="110">X79-Z79</f>
        <v>2012.5</v>
      </c>
      <c r="Z79" s="924">
        <v>429.4</v>
      </c>
      <c r="AA79" s="951">
        <v>228.4</v>
      </c>
      <c r="AB79" s="357">
        <f t="shared" si="98"/>
        <v>201.6</v>
      </c>
      <c r="AC79" s="28">
        <v>26.8</v>
      </c>
      <c r="AD79" s="28">
        <f t="shared" si="19"/>
        <v>-2213.5</v>
      </c>
      <c r="AE79" s="28">
        <f t="shared" si="10"/>
        <v>9.3533723739710872</v>
      </c>
      <c r="AF79" s="889">
        <v>188.8</v>
      </c>
      <c r="AG79" s="28">
        <f>AA79-AF79</f>
        <v>39.599999999999994</v>
      </c>
      <c r="AH79" s="198">
        <f>IF(AF79&lt;&gt;0,IF(AA79/AF79*100&lt;0,"&lt;0",IF(AA79/AF79*100&gt;200,"&gt;200",AA79/AF79*100))," ")</f>
        <v>120.97457627118644</v>
      </c>
      <c r="AI79" s="357">
        <v>329.2</v>
      </c>
      <c r="AJ79" s="357">
        <v>329.2</v>
      </c>
      <c r="AK79" s="28">
        <v>39.299999999999997</v>
      </c>
      <c r="AL79" s="28">
        <f>AK79-AJ79</f>
        <v>-289.89999999999998</v>
      </c>
      <c r="AM79" s="28">
        <f>IF(AJ79&lt;&gt;0,IF(AK79/AJ79*100&lt;0,"&lt;0",IF(AK79/AJ79*100&gt;200,"&gt;200",AK79/AJ79*100))," ")</f>
        <v>11.938031591737545</v>
      </c>
      <c r="AN79" s="784">
        <v>35.700000000000003</v>
      </c>
      <c r="AO79" s="28">
        <f>AK79-AN79</f>
        <v>3.5999999999999943</v>
      </c>
      <c r="AP79" s="198">
        <f>IF(AN79&lt;&gt;0,IF(AK79/AN79*100&lt;0,"&lt;0",IF(AK79/AN79*100&gt;200,"&gt;200",AK79/AN79*100))," ")</f>
        <v>110.08403361344537</v>
      </c>
      <c r="AQ79" s="145">
        <v>12153.9</v>
      </c>
      <c r="AR79" s="357">
        <v>12153.9</v>
      </c>
      <c r="AS79" s="28">
        <v>1852.8</v>
      </c>
      <c r="AT79" s="28">
        <f>AS79-AR79</f>
        <v>-10301.1</v>
      </c>
      <c r="AU79" s="58">
        <f t="shared" si="12"/>
        <v>15.244489423148124</v>
      </c>
      <c r="AV79" s="735">
        <v>1671.1</v>
      </c>
      <c r="AW79" s="28">
        <f>AS79-AV79</f>
        <v>181.70000000000005</v>
      </c>
      <c r="AX79" s="467">
        <f t="shared" si="13"/>
        <v>110.87307761354796</v>
      </c>
      <c r="AY79" s="525">
        <v>4829.1000000000004</v>
      </c>
      <c r="AZ79" s="357">
        <v>4887.7</v>
      </c>
      <c r="BA79" s="357">
        <f t="shared" si="94"/>
        <v>4869.2</v>
      </c>
      <c r="BB79" s="357">
        <v>18.5</v>
      </c>
      <c r="BC79" s="28">
        <v>521.5</v>
      </c>
      <c r="BD79" s="28">
        <f t="shared" si="99"/>
        <v>520.70000000000005</v>
      </c>
      <c r="BE79" s="28">
        <v>0.8</v>
      </c>
      <c r="BF79" s="28">
        <f t="shared" si="100"/>
        <v>-4366.2</v>
      </c>
      <c r="BG79" s="34">
        <f t="shared" si="65"/>
        <v>10.669640117028461</v>
      </c>
      <c r="BH79" s="735">
        <v>329.1</v>
      </c>
      <c r="BI79" s="28">
        <f t="shared" si="101"/>
        <v>192.39999999999998</v>
      </c>
      <c r="BJ79" s="161">
        <f t="shared" si="102"/>
        <v>158.46247341233666</v>
      </c>
      <c r="BL79" s="807">
        <f t="shared" si="95"/>
        <v>333.8</v>
      </c>
      <c r="BM79" s="807">
        <f t="shared" si="96"/>
        <v>310.40000000000003</v>
      </c>
      <c r="BN79" s="748">
        <v>30.3</v>
      </c>
      <c r="BO79" s="748"/>
      <c r="BP79" s="794">
        <v>280.10000000000002</v>
      </c>
      <c r="BQ79" s="799">
        <v>23.4</v>
      </c>
    </row>
    <row r="80" spans="1:81" ht="25.5" customHeight="1" x14ac:dyDescent="0.25">
      <c r="A80" s="594" t="s">
        <v>221</v>
      </c>
      <c r="B80" s="595">
        <v>24</v>
      </c>
      <c r="C80" s="433">
        <f>M80+AY80-C84</f>
        <v>2896</v>
      </c>
      <c r="D80" s="433">
        <f>N80+AZ80-D84</f>
        <v>2875.3</v>
      </c>
      <c r="E80" s="433">
        <f>O80+BC80-E84</f>
        <v>240.9</v>
      </c>
      <c r="F80" s="58">
        <f>AB80+AK80+AS80+BD80-F84</f>
        <v>240.9</v>
      </c>
      <c r="G80" s="58">
        <f t="shared" si="104"/>
        <v>0</v>
      </c>
      <c r="H80" s="58">
        <f t="shared" si="92"/>
        <v>-2634.4</v>
      </c>
      <c r="I80" s="58">
        <f t="shared" si="93"/>
        <v>8.3782561819636214</v>
      </c>
      <c r="J80" s="822">
        <f>T80+BH80-J84</f>
        <v>176.60000000000002</v>
      </c>
      <c r="K80" s="58">
        <f t="shared" si="5"/>
        <v>64.299999999999983</v>
      </c>
      <c r="L80" s="161">
        <f t="shared" si="6"/>
        <v>136.40996602491504</v>
      </c>
      <c r="M80" s="357">
        <f t="shared" si="105"/>
        <v>2773</v>
      </c>
      <c r="N80" s="357">
        <f t="shared" si="105"/>
        <v>2773</v>
      </c>
      <c r="O80" s="28">
        <f>AA80+AK80+AS80</f>
        <v>230.9</v>
      </c>
      <c r="P80" s="28">
        <f t="shared" si="106"/>
        <v>230.9</v>
      </c>
      <c r="Q80" s="28">
        <f t="shared" si="97"/>
        <v>0</v>
      </c>
      <c r="R80" s="28">
        <f t="shared" si="108"/>
        <v>-2542.1</v>
      </c>
      <c r="S80" s="28">
        <f t="shared" si="109"/>
        <v>8.3267219617742505</v>
      </c>
      <c r="T80" s="822">
        <f t="shared" si="107"/>
        <v>170.5</v>
      </c>
      <c r="U80" s="89">
        <f t="shared" si="90"/>
        <v>60.400000000000006</v>
      </c>
      <c r="V80" s="671">
        <f t="shared" si="91"/>
        <v>135.42521994134898</v>
      </c>
      <c r="W80" s="848">
        <f>W82+W83</f>
        <v>2773</v>
      </c>
      <c r="X80" s="497">
        <f>X82+X83</f>
        <v>2773</v>
      </c>
      <c r="Y80" s="28">
        <f t="shared" si="110"/>
        <v>2773</v>
      </c>
      <c r="Z80" s="924">
        <f>Z82+Z83</f>
        <v>0</v>
      </c>
      <c r="AA80" s="951">
        <f>AA82+AA83+AA84</f>
        <v>230.9</v>
      </c>
      <c r="AB80" s="357">
        <f t="shared" si="98"/>
        <v>230.9</v>
      </c>
      <c r="AC80" s="28">
        <f>AC82+AC83</f>
        <v>0</v>
      </c>
      <c r="AD80" s="28">
        <f t="shared" si="19"/>
        <v>-2542.1</v>
      </c>
      <c r="AE80" s="28">
        <f t="shared" si="10"/>
        <v>8.3267219617742505</v>
      </c>
      <c r="AF80" s="889">
        <f>AF82+AF83+AF84</f>
        <v>170.5</v>
      </c>
      <c r="AG80" s="28">
        <f>AA80-AF80</f>
        <v>60.400000000000006</v>
      </c>
      <c r="AH80" s="198">
        <f>IF(AF80&lt;&gt;0,IF(AA80/AF80*100&lt;0,"&lt;0",IF(AA80/AF80*100&gt;200,"&gt;200",AA80/AF80*100))," ")</f>
        <v>135.42521994134898</v>
      </c>
      <c r="AI80" s="543">
        <f>AI82+AI83+AI84</f>
        <v>0</v>
      </c>
      <c r="AJ80" s="57">
        <f>AJ82+AJ83+AJ84</f>
        <v>0</v>
      </c>
      <c r="AK80" s="367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84">
        <f>AN82+AN83+AN84</f>
        <v>0</v>
      </c>
      <c r="AO80" s="28">
        <f>AK80-AN80</f>
        <v>0</v>
      </c>
      <c r="AP80" s="198" t="str">
        <f>IF(AN80&lt;&gt;0,IF(AK80/AN80*100&lt;0,"&lt;0",IF(AK80/AN80*100&gt;200,"&gt;200",AK80/AN80*100))," ")</f>
        <v xml:space="preserve"> </v>
      </c>
      <c r="AQ80" s="357">
        <f>AQ82+AQ83+AQ84</f>
        <v>0</v>
      </c>
      <c r="AR80" s="357">
        <f>AR82+AR83+AR84</f>
        <v>0</v>
      </c>
      <c r="AS80" s="357">
        <f>AS82+AS83+AS84</f>
        <v>0</v>
      </c>
      <c r="AT80" s="28">
        <f>AS80-AR80</f>
        <v>0</v>
      </c>
      <c r="AU80" s="58" t="str">
        <f t="shared" si="12"/>
        <v xml:space="preserve"> </v>
      </c>
      <c r="AV80" s="735"/>
      <c r="AW80" s="28">
        <f>AS80-AV80</f>
        <v>0</v>
      </c>
      <c r="AX80" s="467" t="str">
        <f t="shared" si="13"/>
        <v xml:space="preserve"> </v>
      </c>
      <c r="AY80" s="145">
        <f>AY82+AY83+AY84</f>
        <v>128.30000000000001</v>
      </c>
      <c r="AZ80" s="357">
        <f>AZ82+AZ83+AZ84</f>
        <v>107.89999999999999</v>
      </c>
      <c r="BA80" s="357">
        <f t="shared" si="94"/>
        <v>107.89999999999999</v>
      </c>
      <c r="BB80" s="357">
        <f>BB82+BB83+BB84</f>
        <v>0</v>
      </c>
      <c r="BC80" s="357">
        <f>BC82+BC83+BC84</f>
        <v>10.199999999999999</v>
      </c>
      <c r="BD80" s="28">
        <f t="shared" si="99"/>
        <v>10.199999999999999</v>
      </c>
      <c r="BE80" s="28">
        <f>BE82+BE83+BE84</f>
        <v>0</v>
      </c>
      <c r="BF80" s="28">
        <f t="shared" si="100"/>
        <v>-97.699999999999989</v>
      </c>
      <c r="BG80" s="34">
        <f t="shared" si="65"/>
        <v>9.4531974050046355</v>
      </c>
      <c r="BH80" s="735">
        <f>BH82+BH83+BH84</f>
        <v>6.3</v>
      </c>
      <c r="BI80" s="28">
        <f t="shared" si="101"/>
        <v>3.8999999999999995</v>
      </c>
      <c r="BJ80" s="161">
        <f t="shared" si="102"/>
        <v>161.9047619047619</v>
      </c>
      <c r="BL80" s="807">
        <f t="shared" si="95"/>
        <v>133.80000000000001</v>
      </c>
      <c r="BM80" s="807">
        <f t="shared" si="96"/>
        <v>131</v>
      </c>
      <c r="BN80" s="794">
        <v>131</v>
      </c>
      <c r="BO80" s="794"/>
      <c r="BP80" s="794"/>
      <c r="BQ80" s="800">
        <v>2.8</v>
      </c>
    </row>
    <row r="81" spans="1:69" ht="18" customHeight="1" x14ac:dyDescent="0.25">
      <c r="A81" s="596" t="s">
        <v>4</v>
      </c>
      <c r="B81" s="595"/>
      <c r="C81" s="554"/>
      <c r="D81" s="433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822"/>
      <c r="K81" s="58"/>
      <c r="L81" s="161"/>
      <c r="M81" s="525"/>
      <c r="N81" s="367"/>
      <c r="O81" s="57"/>
      <c r="P81" s="57"/>
      <c r="Q81" s="57"/>
      <c r="R81" s="57"/>
      <c r="S81" s="57" t="str">
        <f t="shared" si="109"/>
        <v xml:space="preserve"> </v>
      </c>
      <c r="T81" s="822"/>
      <c r="U81" s="89"/>
      <c r="V81" s="671"/>
      <c r="W81" s="857"/>
      <c r="X81" s="511"/>
      <c r="Y81" s="28">
        <f t="shared" si="110"/>
        <v>0</v>
      </c>
      <c r="Z81" s="932"/>
      <c r="AA81" s="963"/>
      <c r="AB81" s="367"/>
      <c r="AC81" s="57"/>
      <c r="AD81" s="57"/>
      <c r="AE81" s="57"/>
      <c r="AF81" s="898"/>
      <c r="AG81" s="28"/>
      <c r="AH81" s="198"/>
      <c r="AI81" s="379"/>
      <c r="AJ81" s="28"/>
      <c r="AK81" s="28"/>
      <c r="AL81" s="28"/>
      <c r="AM81" s="28"/>
      <c r="AN81" s="784"/>
      <c r="AO81" s="28"/>
      <c r="AP81" s="198"/>
      <c r="AQ81" s="145"/>
      <c r="AR81" s="357"/>
      <c r="AS81" s="28"/>
      <c r="AT81" s="28"/>
      <c r="AU81" s="58"/>
      <c r="AV81" s="735"/>
      <c r="AW81" s="28"/>
      <c r="AX81" s="467"/>
      <c r="AY81" s="525"/>
      <c r="AZ81" s="357"/>
      <c r="BA81" s="357">
        <f t="shared" si="94"/>
        <v>0</v>
      </c>
      <c r="BB81" s="357"/>
      <c r="BC81" s="28"/>
      <c r="BD81" s="28">
        <f t="shared" si="99"/>
        <v>0</v>
      </c>
      <c r="BE81" s="28"/>
      <c r="BF81" s="28"/>
      <c r="BG81" s="34"/>
      <c r="BH81" s="735"/>
      <c r="BI81" s="28">
        <f t="shared" si="101"/>
        <v>0</v>
      </c>
      <c r="BJ81" s="161" t="str">
        <f t="shared" si="102"/>
        <v xml:space="preserve"> </v>
      </c>
      <c r="BL81" s="807">
        <f t="shared" si="95"/>
        <v>0</v>
      </c>
      <c r="BM81" s="807">
        <f t="shared" si="96"/>
        <v>0</v>
      </c>
      <c r="BN81" s="794"/>
      <c r="BO81" s="794"/>
      <c r="BP81" s="794"/>
      <c r="BQ81" s="798"/>
    </row>
    <row r="82" spans="1:69" s="6" customFormat="1" ht="25.5" customHeight="1" x14ac:dyDescent="0.25">
      <c r="A82" s="597" t="s">
        <v>232</v>
      </c>
      <c r="B82" s="598">
        <v>241</v>
      </c>
      <c r="C82" s="433">
        <f t="shared" ref="C82:C95" si="111">M82+AY82</f>
        <v>571.4</v>
      </c>
      <c r="D82" s="433">
        <f t="shared" ref="D82:D95" si="112">N82+AZ82</f>
        <v>550.4</v>
      </c>
      <c r="E82" s="114">
        <f t="shared" ref="E82:E95" si="113">O82+BC82</f>
        <v>65.3</v>
      </c>
      <c r="F82" s="114">
        <f t="shared" si="103"/>
        <v>65.3</v>
      </c>
      <c r="G82" s="114">
        <f t="shared" si="104"/>
        <v>0</v>
      </c>
      <c r="H82" s="114">
        <f t="shared" si="92"/>
        <v>-485.09999999999997</v>
      </c>
      <c r="I82" s="114">
        <f t="shared" si="93"/>
        <v>11.864098837209303</v>
      </c>
      <c r="J82" s="823">
        <f t="shared" ref="J82:J95" si="114">T82+BH82</f>
        <v>63.4</v>
      </c>
      <c r="K82" s="114">
        <f t="shared" si="5"/>
        <v>1.8999999999999986</v>
      </c>
      <c r="L82" s="162">
        <f t="shared" si="6"/>
        <v>102.99684542586751</v>
      </c>
      <c r="M82" s="364">
        <f t="shared" ref="M82:N88" si="115">W82+AI82+AQ82</f>
        <v>517.9</v>
      </c>
      <c r="N82" s="364">
        <f t="shared" si="115"/>
        <v>517.9</v>
      </c>
      <c r="O82" s="34">
        <f t="shared" ref="O82:O95" si="116">AA82+AK82+AS82</f>
        <v>63.1</v>
      </c>
      <c r="P82" s="34">
        <f t="shared" si="106"/>
        <v>63.1</v>
      </c>
      <c r="Q82" s="34">
        <f t="shared" si="97"/>
        <v>0</v>
      </c>
      <c r="R82" s="34">
        <f t="shared" si="108"/>
        <v>-454.79999999999995</v>
      </c>
      <c r="S82" s="34">
        <f t="shared" si="109"/>
        <v>12.183819270129369</v>
      </c>
      <c r="T82" s="823">
        <f t="shared" si="107"/>
        <v>61</v>
      </c>
      <c r="U82" s="115">
        <f t="shared" si="90"/>
        <v>2.1000000000000014</v>
      </c>
      <c r="V82" s="672">
        <f t="shared" si="91"/>
        <v>103.44262295081967</v>
      </c>
      <c r="W82" s="858">
        <v>517.9</v>
      </c>
      <c r="X82" s="512">
        <v>517.9</v>
      </c>
      <c r="Y82" s="34">
        <f t="shared" si="110"/>
        <v>517.9</v>
      </c>
      <c r="Z82" s="933"/>
      <c r="AA82" s="955">
        <v>63.1</v>
      </c>
      <c r="AB82" s="364">
        <f t="shared" si="98"/>
        <v>63.1</v>
      </c>
      <c r="AC82" s="34"/>
      <c r="AD82" s="34">
        <f t="shared" si="19"/>
        <v>-454.79999999999995</v>
      </c>
      <c r="AE82" s="34">
        <f t="shared" ref="AE82:AE150" si="117">IF(X82&lt;&gt;0,IF(AA82/X82*100&lt;0,"&lt;0",IF(AA82/X82*100&gt;200,"&gt;200",AA82/X82*100))," ")</f>
        <v>12.183819270129369</v>
      </c>
      <c r="AF82" s="890">
        <v>61</v>
      </c>
      <c r="AG82" s="28">
        <f>AA82-AF82</f>
        <v>2.1000000000000014</v>
      </c>
      <c r="AH82" s="198">
        <f>IF(AF82&lt;&gt;0,IF(AA82/AF82*100&lt;0,"&lt;0",IF(AA82/AF82*100&gt;200,"&gt;200",AA82/AF82*100))," ")</f>
        <v>103.44262295081967</v>
      </c>
      <c r="AI82" s="379"/>
      <c r="AJ82" s="28"/>
      <c r="AK82" s="28"/>
      <c r="AL82" s="28"/>
      <c r="AM82" s="28"/>
      <c r="AN82" s="784"/>
      <c r="AO82" s="28"/>
      <c r="AP82" s="198"/>
      <c r="AQ82" s="145"/>
      <c r="AR82" s="357"/>
      <c r="AS82" s="28"/>
      <c r="AT82" s="28"/>
      <c r="AU82" s="210" t="str">
        <f t="shared" si="12"/>
        <v xml:space="preserve"> </v>
      </c>
      <c r="AV82" s="735"/>
      <c r="AW82" s="28"/>
      <c r="AX82" s="468" t="str">
        <f t="shared" si="13"/>
        <v xml:space="preserve"> </v>
      </c>
      <c r="AY82" s="147">
        <v>53.5</v>
      </c>
      <c r="AZ82" s="426">
        <v>32.5</v>
      </c>
      <c r="BA82" s="426">
        <f t="shared" si="94"/>
        <v>32.5</v>
      </c>
      <c r="BB82" s="426"/>
      <c r="BC82" s="32">
        <v>2.2000000000000002</v>
      </c>
      <c r="BD82" s="32">
        <f t="shared" si="99"/>
        <v>2.2000000000000002</v>
      </c>
      <c r="BE82" s="335"/>
      <c r="BF82" s="34">
        <f t="shared" si="100"/>
        <v>-30.3</v>
      </c>
      <c r="BG82" s="34">
        <f t="shared" si="65"/>
        <v>6.7692307692307701</v>
      </c>
      <c r="BH82" s="735">
        <v>2.4</v>
      </c>
      <c r="BI82" s="28">
        <f t="shared" si="101"/>
        <v>-0.19999999999999973</v>
      </c>
      <c r="BJ82" s="161">
        <f t="shared" si="102"/>
        <v>91.666666666666671</v>
      </c>
      <c r="BK82" s="2"/>
      <c r="BL82" s="807">
        <f t="shared" si="95"/>
        <v>25</v>
      </c>
      <c r="BM82" s="807">
        <f t="shared" si="96"/>
        <v>25</v>
      </c>
      <c r="BN82" s="794">
        <v>25</v>
      </c>
      <c r="BO82" s="794"/>
      <c r="BP82" s="794"/>
      <c r="BQ82" s="798"/>
    </row>
    <row r="83" spans="1:69" s="6" customFormat="1" ht="25.5" customHeight="1" x14ac:dyDescent="0.25">
      <c r="A83" s="597" t="s">
        <v>233</v>
      </c>
      <c r="B83" s="598">
        <v>242</v>
      </c>
      <c r="C83" s="433">
        <f t="shared" si="111"/>
        <v>2324.6</v>
      </c>
      <c r="D83" s="433">
        <f t="shared" si="112"/>
        <v>2324.9</v>
      </c>
      <c r="E83" s="114">
        <f t="shared" si="113"/>
        <v>175.60000000000002</v>
      </c>
      <c r="F83" s="114">
        <f t="shared" si="103"/>
        <v>175.60000000000002</v>
      </c>
      <c r="G83" s="114">
        <f t="shared" si="104"/>
        <v>0</v>
      </c>
      <c r="H83" s="114">
        <f t="shared" si="92"/>
        <v>-2149.3000000000002</v>
      </c>
      <c r="I83" s="114">
        <f t="shared" si="93"/>
        <v>7.5530130328186162</v>
      </c>
      <c r="J83" s="823">
        <f t="shared" si="114"/>
        <v>113.2</v>
      </c>
      <c r="K83" s="114">
        <f t="shared" si="5"/>
        <v>62.40000000000002</v>
      </c>
      <c r="L83" s="162">
        <f t="shared" si="6"/>
        <v>155.1236749116608</v>
      </c>
      <c r="M83" s="364">
        <f t="shared" si="115"/>
        <v>2255.1</v>
      </c>
      <c r="N83" s="364">
        <f t="shared" si="115"/>
        <v>2255.1</v>
      </c>
      <c r="O83" s="34">
        <f t="shared" si="116"/>
        <v>167.8</v>
      </c>
      <c r="P83" s="34">
        <f t="shared" si="106"/>
        <v>167.8</v>
      </c>
      <c r="Q83" s="34">
        <f t="shared" si="97"/>
        <v>0</v>
      </c>
      <c r="R83" s="34">
        <f t="shared" si="108"/>
        <v>-2087.2999999999997</v>
      </c>
      <c r="S83" s="34">
        <f t="shared" si="109"/>
        <v>7.4409117112323191</v>
      </c>
      <c r="T83" s="823">
        <f t="shared" si="107"/>
        <v>109.5</v>
      </c>
      <c r="U83" s="115">
        <f t="shared" si="90"/>
        <v>58.300000000000011</v>
      </c>
      <c r="V83" s="672">
        <f t="shared" si="91"/>
        <v>153.24200913242009</v>
      </c>
      <c r="W83" s="858">
        <v>2255.1</v>
      </c>
      <c r="X83" s="512">
        <v>2255.1</v>
      </c>
      <c r="Y83" s="34">
        <f t="shared" si="110"/>
        <v>2255.1</v>
      </c>
      <c r="Z83" s="933"/>
      <c r="AA83" s="955">
        <v>167.8</v>
      </c>
      <c r="AB83" s="364">
        <f t="shared" si="98"/>
        <v>167.8</v>
      </c>
      <c r="AC83" s="34"/>
      <c r="AD83" s="34">
        <f t="shared" ref="AD83:AD152" si="118">AA83-X83</f>
        <v>-2087.2999999999997</v>
      </c>
      <c r="AE83" s="34">
        <f t="shared" si="117"/>
        <v>7.4409117112323191</v>
      </c>
      <c r="AF83" s="890">
        <v>109.5</v>
      </c>
      <c r="AG83" s="28">
        <f>AA83-AF83</f>
        <v>58.300000000000011</v>
      </c>
      <c r="AH83" s="198">
        <f>IF(AF83&lt;&gt;0,IF(AA83/AF83*100&lt;0,"&lt;0",IF(AA83/AF83*100&gt;200,"&gt;200",AA83/AF83*100))," ")</f>
        <v>153.24200913242009</v>
      </c>
      <c r="AI83" s="379"/>
      <c r="AJ83" s="28"/>
      <c r="AK83" s="28"/>
      <c r="AL83" s="28"/>
      <c r="AM83" s="28"/>
      <c r="AN83" s="784"/>
      <c r="AO83" s="28"/>
      <c r="AP83" s="198"/>
      <c r="AQ83" s="145"/>
      <c r="AR83" s="357"/>
      <c r="AS83" s="28"/>
      <c r="AT83" s="28"/>
      <c r="AU83" s="210" t="str">
        <f t="shared" si="12"/>
        <v xml:space="preserve"> </v>
      </c>
      <c r="AV83" s="735"/>
      <c r="AW83" s="28"/>
      <c r="AX83" s="468" t="str">
        <f t="shared" si="13"/>
        <v xml:space="preserve"> </v>
      </c>
      <c r="AY83" s="147">
        <v>69.5</v>
      </c>
      <c r="AZ83" s="426">
        <v>69.8</v>
      </c>
      <c r="BA83" s="426">
        <f t="shared" si="94"/>
        <v>69.8</v>
      </c>
      <c r="BB83" s="426"/>
      <c r="BC83" s="32">
        <v>7.8</v>
      </c>
      <c r="BD83" s="32">
        <f t="shared" si="99"/>
        <v>7.8</v>
      </c>
      <c r="BE83" s="34"/>
      <c r="BF83" s="34">
        <f t="shared" si="100"/>
        <v>-62</v>
      </c>
      <c r="BG83" s="34">
        <f t="shared" si="65"/>
        <v>11.174785100286533</v>
      </c>
      <c r="BH83" s="735">
        <v>3.7</v>
      </c>
      <c r="BI83" s="28">
        <f t="shared" si="101"/>
        <v>4.0999999999999996</v>
      </c>
      <c r="BJ83" s="161" t="str">
        <f t="shared" si="102"/>
        <v>&gt;200</v>
      </c>
      <c r="BK83" s="2"/>
      <c r="BL83" s="807">
        <f t="shared" si="95"/>
        <v>108.8</v>
      </c>
      <c r="BM83" s="807">
        <f t="shared" si="96"/>
        <v>106</v>
      </c>
      <c r="BN83" s="794">
        <v>106</v>
      </c>
      <c r="BO83" s="794"/>
      <c r="BP83" s="795"/>
      <c r="BQ83" s="794">
        <v>2.8</v>
      </c>
    </row>
    <row r="84" spans="1:69" s="6" customFormat="1" ht="32.25" customHeight="1" x14ac:dyDescent="0.25">
      <c r="A84" s="599" t="s">
        <v>241</v>
      </c>
      <c r="B84" s="598">
        <v>243</v>
      </c>
      <c r="C84" s="433">
        <f t="shared" si="111"/>
        <v>5.3</v>
      </c>
      <c r="D84" s="433">
        <f t="shared" si="112"/>
        <v>5.6</v>
      </c>
      <c r="E84" s="114">
        <f t="shared" si="113"/>
        <v>0.2</v>
      </c>
      <c r="F84" s="114">
        <f t="shared" si="103"/>
        <v>0.2</v>
      </c>
      <c r="G84" s="114">
        <f t="shared" si="104"/>
        <v>0</v>
      </c>
      <c r="H84" s="114">
        <f t="shared" si="92"/>
        <v>-5.3999999999999995</v>
      </c>
      <c r="I84" s="114">
        <f t="shared" si="93"/>
        <v>3.5714285714285721</v>
      </c>
      <c r="J84" s="823">
        <f t="shared" si="114"/>
        <v>0.2</v>
      </c>
      <c r="K84" s="114"/>
      <c r="L84" s="162"/>
      <c r="M84" s="364">
        <f t="shared" si="115"/>
        <v>0</v>
      </c>
      <c r="N84" s="364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823">
        <f t="shared" si="107"/>
        <v>0</v>
      </c>
      <c r="U84" s="115"/>
      <c r="V84" s="672"/>
      <c r="W84" s="859"/>
      <c r="X84" s="513"/>
      <c r="Y84" s="28">
        <f t="shared" si="110"/>
        <v>0</v>
      </c>
      <c r="Z84" s="934"/>
      <c r="AA84" s="955"/>
      <c r="AB84" s="364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90"/>
      <c r="AG84" s="28"/>
      <c r="AH84" s="198"/>
      <c r="AI84" s="379"/>
      <c r="AJ84" s="28"/>
      <c r="AK84" s="28"/>
      <c r="AL84" s="28"/>
      <c r="AM84" s="28"/>
      <c r="AN84" s="784"/>
      <c r="AO84" s="28"/>
      <c r="AP84" s="198"/>
      <c r="AQ84" s="145"/>
      <c r="AR84" s="357"/>
      <c r="AS84" s="28"/>
      <c r="AT84" s="28"/>
      <c r="AU84" s="210"/>
      <c r="AV84" s="735"/>
      <c r="AW84" s="28"/>
      <c r="AX84" s="468"/>
      <c r="AY84" s="147">
        <v>5.3</v>
      </c>
      <c r="AZ84" s="426">
        <v>5.6</v>
      </c>
      <c r="BA84" s="426">
        <f t="shared" si="94"/>
        <v>5.6</v>
      </c>
      <c r="BB84" s="426"/>
      <c r="BC84" s="32">
        <v>0.2</v>
      </c>
      <c r="BD84" s="32">
        <f t="shared" si="99"/>
        <v>0.2</v>
      </c>
      <c r="BE84" s="34"/>
      <c r="BF84" s="34">
        <f t="shared" si="100"/>
        <v>-5.3999999999999995</v>
      </c>
      <c r="BG84" s="34">
        <f t="shared" si="65"/>
        <v>3.5714285714285721</v>
      </c>
      <c r="BH84" s="735">
        <v>0.2</v>
      </c>
      <c r="BI84" s="28">
        <f t="shared" si="101"/>
        <v>0</v>
      </c>
      <c r="BJ84" s="161">
        <f t="shared" si="102"/>
        <v>100</v>
      </c>
      <c r="BK84" s="2"/>
      <c r="BL84" s="807">
        <f t="shared" si="95"/>
        <v>0</v>
      </c>
      <c r="BM84" s="807">
        <f t="shared" si="96"/>
        <v>0</v>
      </c>
      <c r="BN84" s="794"/>
      <c r="BO84" s="794"/>
      <c r="BP84" s="795"/>
      <c r="BQ84" s="794"/>
    </row>
    <row r="85" spans="1:69" ht="25.5" customHeight="1" x14ac:dyDescent="0.25">
      <c r="A85" s="594" t="s">
        <v>363</v>
      </c>
      <c r="B85" s="595">
        <v>25</v>
      </c>
      <c r="C85" s="433">
        <f t="shared" si="111"/>
        <v>3976.9</v>
      </c>
      <c r="D85" s="433">
        <f t="shared" si="112"/>
        <v>3817.2999999999997</v>
      </c>
      <c r="E85" s="114">
        <f t="shared" si="113"/>
        <v>339.8</v>
      </c>
      <c r="F85" s="114">
        <f t="shared" si="103"/>
        <v>339</v>
      </c>
      <c r="G85" s="114">
        <f t="shared" si="104"/>
        <v>0.8</v>
      </c>
      <c r="H85" s="114">
        <f t="shared" si="92"/>
        <v>-3477.4999999999995</v>
      </c>
      <c r="I85" s="114">
        <f t="shared" si="93"/>
        <v>8.9015796505383395</v>
      </c>
      <c r="J85" s="822">
        <f t="shared" si="114"/>
        <v>433.8</v>
      </c>
      <c r="K85" s="58">
        <f t="shared" si="5"/>
        <v>-94</v>
      </c>
      <c r="L85" s="161">
        <f t="shared" si="6"/>
        <v>78.33102812355925</v>
      </c>
      <c r="M85" s="364">
        <f t="shared" si="115"/>
        <v>3589.6</v>
      </c>
      <c r="N85" s="364">
        <f t="shared" si="115"/>
        <v>3501.6</v>
      </c>
      <c r="O85" s="34">
        <f t="shared" si="116"/>
        <v>308.3</v>
      </c>
      <c r="P85" s="34">
        <f t="shared" si="106"/>
        <v>307.5</v>
      </c>
      <c r="Q85" s="34">
        <f t="shared" si="97"/>
        <v>0.8</v>
      </c>
      <c r="R85" s="28">
        <f t="shared" si="108"/>
        <v>-3193.2999999999997</v>
      </c>
      <c r="S85" s="28">
        <f t="shared" si="109"/>
        <v>8.8045464930317578</v>
      </c>
      <c r="T85" s="822">
        <f t="shared" si="107"/>
        <v>408.6</v>
      </c>
      <c r="U85" s="89">
        <f t="shared" si="90"/>
        <v>-100.30000000000001</v>
      </c>
      <c r="V85" s="671">
        <f t="shared" si="91"/>
        <v>75.452765540871269</v>
      </c>
      <c r="W85" s="848">
        <v>3589.6</v>
      </c>
      <c r="X85" s="497">
        <v>3501.6</v>
      </c>
      <c r="Y85" s="28">
        <f t="shared" si="110"/>
        <v>3490.6</v>
      </c>
      <c r="Z85" s="924">
        <v>11</v>
      </c>
      <c r="AA85" s="951">
        <v>308.3</v>
      </c>
      <c r="AB85" s="357">
        <f t="shared" si="98"/>
        <v>307.5</v>
      </c>
      <c r="AC85" s="28">
        <v>0.8</v>
      </c>
      <c r="AD85" s="28">
        <f t="shared" si="118"/>
        <v>-3193.2999999999997</v>
      </c>
      <c r="AE85" s="28">
        <f t="shared" si="117"/>
        <v>8.8045464930317578</v>
      </c>
      <c r="AF85" s="889">
        <v>408.6</v>
      </c>
      <c r="AG85" s="28">
        <f>AA85-AF85</f>
        <v>-100.30000000000001</v>
      </c>
      <c r="AH85" s="198">
        <f>IF(AF85&lt;&gt;0,IF(AA85/AF85*100&lt;0,"&lt;0",IF(AA85/AF85*100&gt;200,"&gt;200",AA85/AF85*100))," ")</f>
        <v>75.452765540871269</v>
      </c>
      <c r="AI85" s="379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84"/>
      <c r="AO85" s="28">
        <f>AK85-AN85</f>
        <v>0</v>
      </c>
      <c r="AP85" s="198" t="str">
        <f>IF(AN85&lt;&gt;0,IF(AK85/AN85*100&lt;0,"&lt;0",IF(AK85/AN85*100&gt;200,"&gt;200",AK85/AN85*100))," ")</f>
        <v xml:space="preserve"> </v>
      </c>
      <c r="AQ85" s="145"/>
      <c r="AR85" s="357"/>
      <c r="AS85" s="28"/>
      <c r="AT85" s="28">
        <f>AS85-AR85</f>
        <v>0</v>
      </c>
      <c r="AU85" s="58" t="str">
        <f t="shared" si="12"/>
        <v xml:space="preserve"> </v>
      </c>
      <c r="AV85" s="735"/>
      <c r="AW85" s="28">
        <f>AS85-AV85</f>
        <v>0</v>
      </c>
      <c r="AX85" s="467" t="str">
        <f t="shared" si="13"/>
        <v xml:space="preserve"> </v>
      </c>
      <c r="AY85" s="525">
        <v>387.3</v>
      </c>
      <c r="AZ85" s="357">
        <v>315.7</v>
      </c>
      <c r="BA85" s="357">
        <f t="shared" si="94"/>
        <v>315.7</v>
      </c>
      <c r="BB85" s="357"/>
      <c r="BC85" s="28">
        <v>31.5</v>
      </c>
      <c r="BD85" s="28">
        <f t="shared" si="99"/>
        <v>31.5</v>
      </c>
      <c r="BE85" s="28"/>
      <c r="BF85" s="28">
        <f t="shared" si="100"/>
        <v>-284.2</v>
      </c>
      <c r="BG85" s="34">
        <f t="shared" si="65"/>
        <v>9.9778270509977833</v>
      </c>
      <c r="BH85" s="735">
        <v>25.2</v>
      </c>
      <c r="BI85" s="28">
        <f t="shared" si="101"/>
        <v>6.3000000000000007</v>
      </c>
      <c r="BJ85" s="161">
        <f t="shared" si="102"/>
        <v>125</v>
      </c>
      <c r="BL85" s="807">
        <f t="shared" si="95"/>
        <v>68.2</v>
      </c>
      <c r="BM85" s="807">
        <f t="shared" si="96"/>
        <v>55.9</v>
      </c>
      <c r="BN85" s="749">
        <v>55.9</v>
      </c>
      <c r="BO85" s="794"/>
      <c r="BP85" s="795"/>
      <c r="BQ85" s="794">
        <v>12.3</v>
      </c>
    </row>
    <row r="86" spans="1:69" ht="25.5" customHeight="1" x14ac:dyDescent="0.25">
      <c r="A86" s="594" t="s">
        <v>286</v>
      </c>
      <c r="B86" s="595">
        <v>26</v>
      </c>
      <c r="C86" s="433">
        <f t="shared" si="111"/>
        <v>1493.8</v>
      </c>
      <c r="D86" s="433">
        <f t="shared" si="112"/>
        <v>1489</v>
      </c>
      <c r="E86" s="58">
        <f t="shared" si="113"/>
        <v>8.2999999999999989</v>
      </c>
      <c r="F86" s="58">
        <f t="shared" si="103"/>
        <v>7.2</v>
      </c>
      <c r="G86" s="58">
        <f t="shared" si="104"/>
        <v>1.1000000000000001</v>
      </c>
      <c r="H86" s="58">
        <f t="shared" si="92"/>
        <v>-1480.7</v>
      </c>
      <c r="I86" s="58">
        <f t="shared" si="93"/>
        <v>0.55742108797850898</v>
      </c>
      <c r="J86" s="822">
        <f t="shared" si="114"/>
        <v>38.200000000000003</v>
      </c>
      <c r="K86" s="58">
        <f t="shared" si="5"/>
        <v>-29.900000000000006</v>
      </c>
      <c r="L86" s="161">
        <f t="shared" si="6"/>
        <v>21.727748691099471</v>
      </c>
      <c r="M86" s="357">
        <f t="shared" si="115"/>
        <v>1460.5</v>
      </c>
      <c r="N86" s="357">
        <f t="shared" si="115"/>
        <v>1455.7</v>
      </c>
      <c r="O86" s="28">
        <f t="shared" si="116"/>
        <v>8.1</v>
      </c>
      <c r="P86" s="28">
        <f t="shared" si="106"/>
        <v>7</v>
      </c>
      <c r="Q86" s="28">
        <f t="shared" si="97"/>
        <v>1.1000000000000001</v>
      </c>
      <c r="R86" s="28">
        <f t="shared" si="108"/>
        <v>-1447.6000000000001</v>
      </c>
      <c r="S86" s="28">
        <f t="shared" si="109"/>
        <v>0.55643333104348425</v>
      </c>
      <c r="T86" s="822">
        <f t="shared" si="107"/>
        <v>37.700000000000003</v>
      </c>
      <c r="U86" s="89">
        <f t="shared" si="90"/>
        <v>-29.6</v>
      </c>
      <c r="V86" s="671">
        <f t="shared" si="91"/>
        <v>21.485411140583551</v>
      </c>
      <c r="W86" s="848">
        <v>1460.5</v>
      </c>
      <c r="X86" s="497">
        <v>1455.7</v>
      </c>
      <c r="Y86" s="28">
        <f t="shared" si="110"/>
        <v>1269.8</v>
      </c>
      <c r="Z86" s="924">
        <v>185.9</v>
      </c>
      <c r="AA86" s="951">
        <v>8.1</v>
      </c>
      <c r="AB86" s="357">
        <f t="shared" si="98"/>
        <v>7</v>
      </c>
      <c r="AC86" s="28">
        <v>1.1000000000000001</v>
      </c>
      <c r="AD86" s="28">
        <f t="shared" si="118"/>
        <v>-1447.6000000000001</v>
      </c>
      <c r="AE86" s="28">
        <f t="shared" si="117"/>
        <v>0.55643333104348425</v>
      </c>
      <c r="AF86" s="889">
        <v>37.700000000000003</v>
      </c>
      <c r="AG86" s="28">
        <f>AA86-AF86</f>
        <v>-29.6</v>
      </c>
      <c r="AH86" s="198">
        <f>IF(AF86&lt;&gt;0,IF(AA86/AF86*100&lt;0,"&lt;0",IF(AA86/AF86*100&gt;200,"&gt;200",AA86/AF86*100))," ")</f>
        <v>21.485411140583551</v>
      </c>
      <c r="AI86" s="379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84"/>
      <c r="AO86" s="28"/>
      <c r="AP86" s="198"/>
      <c r="AQ86" s="145"/>
      <c r="AR86" s="357"/>
      <c r="AS86" s="28"/>
      <c r="AT86" s="28">
        <f>AS86-AR86</f>
        <v>0</v>
      </c>
      <c r="AU86" s="58" t="str">
        <f t="shared" si="12"/>
        <v xml:space="preserve"> </v>
      </c>
      <c r="AV86" s="735"/>
      <c r="AW86" s="28"/>
      <c r="AX86" s="467"/>
      <c r="AY86" s="525">
        <v>33.299999999999997</v>
      </c>
      <c r="AZ86" s="357">
        <v>33.299999999999997</v>
      </c>
      <c r="BA86" s="357">
        <f t="shared" si="94"/>
        <v>33.299999999999997</v>
      </c>
      <c r="BB86" s="357"/>
      <c r="BC86" s="28">
        <v>0.2</v>
      </c>
      <c r="BD86" s="28">
        <f t="shared" si="99"/>
        <v>0.2</v>
      </c>
      <c r="BE86" s="28"/>
      <c r="BF86" s="28">
        <f t="shared" si="100"/>
        <v>-33.099999999999994</v>
      </c>
      <c r="BG86" s="34">
        <f t="shared" si="65"/>
        <v>0.60060060060060072</v>
      </c>
      <c r="BH86" s="735">
        <v>0.5</v>
      </c>
      <c r="BI86" s="28">
        <f t="shared" si="101"/>
        <v>-0.3</v>
      </c>
      <c r="BJ86" s="161">
        <f t="shared" si="102"/>
        <v>40</v>
      </c>
      <c r="BL86" s="807">
        <f t="shared" si="95"/>
        <v>0</v>
      </c>
      <c r="BM86" s="807">
        <f t="shared" si="96"/>
        <v>0</v>
      </c>
      <c r="BN86" s="795"/>
      <c r="BO86" s="795"/>
      <c r="BP86" s="794"/>
      <c r="BQ86" s="794"/>
    </row>
    <row r="87" spans="1:69" ht="25.5" customHeight="1" x14ac:dyDescent="0.25">
      <c r="A87" s="594" t="s">
        <v>220</v>
      </c>
      <c r="B87" s="595">
        <v>27</v>
      </c>
      <c r="C87" s="433">
        <f t="shared" si="111"/>
        <v>32946.699999999997</v>
      </c>
      <c r="D87" s="433">
        <f t="shared" si="112"/>
        <v>33304.600000000006</v>
      </c>
      <c r="E87" s="58">
        <f t="shared" si="113"/>
        <v>6251.3</v>
      </c>
      <c r="F87" s="58">
        <f t="shared" si="103"/>
        <v>6251.3</v>
      </c>
      <c r="G87" s="58">
        <f t="shared" si="104"/>
        <v>0</v>
      </c>
      <c r="H87" s="58">
        <f t="shared" si="92"/>
        <v>-27053.300000000007</v>
      </c>
      <c r="I87" s="58">
        <f t="shared" si="93"/>
        <v>18.770079808795177</v>
      </c>
      <c r="J87" s="822">
        <f t="shared" si="114"/>
        <v>4382.1000000000004</v>
      </c>
      <c r="K87" s="58">
        <f t="shared" ref="K87:K156" si="119">E87-J87</f>
        <v>1869.1999999999998</v>
      </c>
      <c r="L87" s="161">
        <f t="shared" ref="L87:L95" si="120">IF(J87&lt;&gt;0,IF(E87/J87*100&lt;0,"&lt;0",IF(E87/J87*100&gt;200,"&gt;200",E87/J87*100))," ")</f>
        <v>142.6553478925629</v>
      </c>
      <c r="M87" s="357">
        <f t="shared" si="115"/>
        <v>32164.2</v>
      </c>
      <c r="N87" s="357">
        <f t="shared" si="115"/>
        <v>32457.100000000002</v>
      </c>
      <c r="O87" s="28">
        <f t="shared" si="116"/>
        <v>6140.6</v>
      </c>
      <c r="P87" s="28">
        <f t="shared" si="106"/>
        <v>6140.6</v>
      </c>
      <c r="Q87" s="28">
        <f t="shared" si="97"/>
        <v>0</v>
      </c>
      <c r="R87" s="28">
        <f t="shared" si="108"/>
        <v>-26316.5</v>
      </c>
      <c r="S87" s="28">
        <f t="shared" si="109"/>
        <v>18.919127093917819</v>
      </c>
      <c r="T87" s="822">
        <f t="shared" si="107"/>
        <v>4272.4000000000005</v>
      </c>
      <c r="U87" s="89">
        <f t="shared" si="90"/>
        <v>1868.1999999999998</v>
      </c>
      <c r="V87" s="671">
        <f t="shared" si="91"/>
        <v>143.7271791030802</v>
      </c>
      <c r="W87" s="848">
        <v>1479.8</v>
      </c>
      <c r="X87" s="497">
        <v>1772.7</v>
      </c>
      <c r="Y87" s="28">
        <f t="shared" si="110"/>
        <v>1772.7</v>
      </c>
      <c r="Z87" s="924"/>
      <c r="AA87" s="951">
        <v>1242.3</v>
      </c>
      <c r="AB87" s="357">
        <f t="shared" si="98"/>
        <v>1242.3</v>
      </c>
      <c r="AC87" s="28"/>
      <c r="AD87" s="28">
        <f t="shared" si="118"/>
        <v>-530.40000000000009</v>
      </c>
      <c r="AE87" s="28">
        <f t="shared" si="117"/>
        <v>70.079539685225924</v>
      </c>
      <c r="AF87" s="889">
        <v>72.099999999999994</v>
      </c>
      <c r="AG87" s="28">
        <f t="shared" ref="AG87:AG99" si="121">AA87-AF87</f>
        <v>1170.2</v>
      </c>
      <c r="AH87" s="198" t="str">
        <f t="shared" ref="AH87:AH105" si="122">IF(AF87&lt;&gt;0,IF(AA87/AF87*100&lt;0,"&lt;0",IF(AA87/AF87*100&gt;200,"&gt;200",AA87/AF87*100))," ")</f>
        <v>&gt;200</v>
      </c>
      <c r="AI87" s="379">
        <v>30683.9</v>
      </c>
      <c r="AJ87" s="28">
        <v>30683.9</v>
      </c>
      <c r="AK87" s="28">
        <v>4898.3</v>
      </c>
      <c r="AL87" s="28">
        <f>AK87-AJ87</f>
        <v>-25785.600000000002</v>
      </c>
      <c r="AM87" s="28">
        <f>IF(AJ87&lt;&gt;0,IF(AK87/AJ87*100&lt;0,"&lt;0",IF(AK87/AJ87*100&gt;200,"&gt;200",AK87/AJ87*100))," ")</f>
        <v>15.963746459869835</v>
      </c>
      <c r="AN87" s="784">
        <v>4200.3</v>
      </c>
      <c r="AO87" s="28">
        <f>AK87-AN87</f>
        <v>698</v>
      </c>
      <c r="AP87" s="198">
        <f>IF(AN87&lt;&gt;0,IF(AK87/AN87*100&lt;0,"&lt;0",IF(AK87/AN87*100&gt;200,"&gt;200",AK87/AN87*100))," ")</f>
        <v>116.61786062900268</v>
      </c>
      <c r="AQ87" s="145">
        <v>0.5</v>
      </c>
      <c r="AR87" s="357">
        <v>0.5</v>
      </c>
      <c r="AS87" s="28"/>
      <c r="AT87" s="28">
        <f>AS87-AR87</f>
        <v>-0.5</v>
      </c>
      <c r="AU87" s="58">
        <f>IF(AR87&lt;&gt;0,IF(AS87/AR87*100&lt;0,"&lt;0",IF(AS87/AR87*100&gt;200,"&gt;200",AS87/AR87*100))," ")</f>
        <v>0</v>
      </c>
      <c r="AV87" s="735"/>
      <c r="AW87" s="28">
        <f>AS87-AV87</f>
        <v>0</v>
      </c>
      <c r="AX87" s="467" t="str">
        <f t="shared" ref="AX87:AX156" si="123">IF(AV87&lt;&gt;0,IF(AS87/AV87*100&lt;0,"&lt;0",IF(AS87/AV87*100&gt;200,"&gt;200",AS87/AV87*100))," ")</f>
        <v xml:space="preserve"> </v>
      </c>
      <c r="AY87" s="525">
        <v>782.5</v>
      </c>
      <c r="AZ87" s="357">
        <v>847.5</v>
      </c>
      <c r="BA87" s="357">
        <f t="shared" si="94"/>
        <v>847.5</v>
      </c>
      <c r="BB87" s="357"/>
      <c r="BC87" s="28">
        <v>110.7</v>
      </c>
      <c r="BD87" s="28">
        <f t="shared" si="99"/>
        <v>110.7</v>
      </c>
      <c r="BE87" s="28"/>
      <c r="BF87" s="28">
        <f t="shared" si="100"/>
        <v>-736.8</v>
      </c>
      <c r="BG87" s="34">
        <f t="shared" si="65"/>
        <v>13.061946902654867</v>
      </c>
      <c r="BH87" s="735">
        <v>109.7</v>
      </c>
      <c r="BI87" s="28">
        <f>BC87-BH87</f>
        <v>1</v>
      </c>
      <c r="BJ87" s="161">
        <f>IF(BH87&lt;&gt;0,IF(BC87/BH87*100&lt;0,"&lt;0",IF(BC87/BH87*100&gt;200,"&gt;200",BC87/BH87*100))," ")</f>
        <v>100.91157702825888</v>
      </c>
      <c r="BL87" s="807">
        <f t="shared" si="95"/>
        <v>1274.5</v>
      </c>
      <c r="BM87" s="807">
        <f t="shared" si="96"/>
        <v>1266.8</v>
      </c>
      <c r="BN87" s="795">
        <v>81.5</v>
      </c>
      <c r="BO87" s="749">
        <v>1185.3</v>
      </c>
      <c r="BP87" s="794"/>
      <c r="BQ87" s="794">
        <v>7.7</v>
      </c>
    </row>
    <row r="88" spans="1:69" ht="25.5" customHeight="1" x14ac:dyDescent="0.25">
      <c r="A88" s="594" t="s">
        <v>219</v>
      </c>
      <c r="B88" s="595">
        <v>28</v>
      </c>
      <c r="C88" s="433">
        <f t="shared" si="111"/>
        <v>4918.7999999999993</v>
      </c>
      <c r="D88" s="433">
        <f t="shared" si="112"/>
        <v>4512.4999999999991</v>
      </c>
      <c r="E88" s="58">
        <f t="shared" si="113"/>
        <v>437</v>
      </c>
      <c r="F88" s="58">
        <f t="shared" si="103"/>
        <v>424.9</v>
      </c>
      <c r="G88" s="58">
        <f t="shared" si="104"/>
        <v>12.100000000000001</v>
      </c>
      <c r="H88" s="58">
        <f t="shared" si="92"/>
        <v>-4075.4999999999991</v>
      </c>
      <c r="I88" s="58">
        <f t="shared" si="93"/>
        <v>9.6842105263157912</v>
      </c>
      <c r="J88" s="822">
        <f t="shared" si="114"/>
        <v>410.40000000000003</v>
      </c>
      <c r="K88" s="58">
        <f t="shared" si="119"/>
        <v>26.599999999999966</v>
      </c>
      <c r="L88" s="161">
        <f t="shared" si="120"/>
        <v>106.48148148148147</v>
      </c>
      <c r="M88" s="357">
        <f t="shared" si="115"/>
        <v>4593.5999999999995</v>
      </c>
      <c r="N88" s="357">
        <f t="shared" si="115"/>
        <v>4118.5999999999995</v>
      </c>
      <c r="O88" s="28">
        <f t="shared" si="116"/>
        <v>412.4</v>
      </c>
      <c r="P88" s="28">
        <f t="shared" si="106"/>
        <v>401.09999999999997</v>
      </c>
      <c r="Q88" s="28">
        <f t="shared" si="97"/>
        <v>11.3</v>
      </c>
      <c r="R88" s="28">
        <f t="shared" si="108"/>
        <v>-3706.1999999999994</v>
      </c>
      <c r="S88" s="28">
        <f t="shared" si="109"/>
        <v>10.013111251396106</v>
      </c>
      <c r="T88" s="822">
        <f t="shared" si="107"/>
        <v>394.90000000000003</v>
      </c>
      <c r="U88" s="89">
        <f t="shared" si="90"/>
        <v>17.499999999999943</v>
      </c>
      <c r="V88" s="671">
        <f t="shared" si="91"/>
        <v>104.43150164598632</v>
      </c>
      <c r="W88" s="848">
        <v>4588.3999999999996</v>
      </c>
      <c r="X88" s="497">
        <v>4113.3999999999996</v>
      </c>
      <c r="Y88" s="28">
        <f t="shared" si="110"/>
        <v>3330.2999999999997</v>
      </c>
      <c r="Z88" s="924">
        <v>783.1</v>
      </c>
      <c r="AA88" s="951">
        <v>411.4</v>
      </c>
      <c r="AB88" s="357">
        <f t="shared" si="98"/>
        <v>400.09999999999997</v>
      </c>
      <c r="AC88" s="28">
        <v>11.3</v>
      </c>
      <c r="AD88" s="28">
        <f t="shared" si="118"/>
        <v>-3701.9999999999995</v>
      </c>
      <c r="AE88" s="28">
        <f t="shared" si="117"/>
        <v>10.001458647347693</v>
      </c>
      <c r="AF88" s="889">
        <v>394.1</v>
      </c>
      <c r="AG88" s="28">
        <f t="shared" si="121"/>
        <v>17.299999999999955</v>
      </c>
      <c r="AH88" s="198">
        <f t="shared" si="122"/>
        <v>104.38974879472214</v>
      </c>
      <c r="AI88" s="379">
        <v>5.2</v>
      </c>
      <c r="AJ88" s="28">
        <v>5.2</v>
      </c>
      <c r="AK88" s="28">
        <v>1</v>
      </c>
      <c r="AL88" s="28">
        <f>AK88-AJ88</f>
        <v>-4.2</v>
      </c>
      <c r="AM88" s="28">
        <f>IF(AJ88&lt;&gt;0,IF(AK88/AJ88*100&lt;0,"&lt;0",IF(AK88/AJ88*100&gt;200,"&gt;200",AK88/AJ88*100))," ")</f>
        <v>19.23076923076923</v>
      </c>
      <c r="AN88" s="784">
        <v>0.8</v>
      </c>
      <c r="AO88" s="28">
        <f>AK88-AN88</f>
        <v>0.19999999999999996</v>
      </c>
      <c r="AP88" s="198">
        <f t="shared" ref="AP88:AP155" si="124">IF(AN88&lt;&gt;0,IF(AK88/AN88*100&lt;0,"&lt;0",IF(AK88/AN88*100&gt;200,"&gt;200",AK88/AN88*100))," ")</f>
        <v>125</v>
      </c>
      <c r="AQ88" s="145"/>
      <c r="AR88" s="357"/>
      <c r="AS88" s="28"/>
      <c r="AT88" s="28">
        <f>AS88-AR88</f>
        <v>0</v>
      </c>
      <c r="AU88" s="58" t="str">
        <f t="shared" ref="AU88:AU156" si="125">IF(AR88&lt;&gt;0,IF(AS88/AR88*100&lt;0,"&lt;0",IF(AS88/AR88*100&gt;200,"&gt;200",AS88/AR88*100))," ")</f>
        <v xml:space="preserve"> </v>
      </c>
      <c r="AV88" s="735"/>
      <c r="AW88" s="57">
        <f>AS88-AV88</f>
        <v>0</v>
      </c>
      <c r="AX88" s="467" t="str">
        <f t="shared" si="123"/>
        <v xml:space="preserve"> </v>
      </c>
      <c r="AY88" s="525">
        <v>325.2</v>
      </c>
      <c r="AZ88" s="357">
        <v>393.9</v>
      </c>
      <c r="BA88" s="357">
        <f t="shared" si="94"/>
        <v>386.29999999999995</v>
      </c>
      <c r="BB88" s="357">
        <v>7.6</v>
      </c>
      <c r="BC88" s="28">
        <v>24.6</v>
      </c>
      <c r="BD88" s="28">
        <f t="shared" si="99"/>
        <v>23.8</v>
      </c>
      <c r="BE88" s="28">
        <v>0.8</v>
      </c>
      <c r="BF88" s="28">
        <f t="shared" si="100"/>
        <v>-369.29999999999995</v>
      </c>
      <c r="BG88" s="34">
        <f t="shared" si="65"/>
        <v>6.245239908606246</v>
      </c>
      <c r="BH88" s="735">
        <v>15.5</v>
      </c>
      <c r="BI88" s="28">
        <f>BC88-BH88</f>
        <v>9.1000000000000014</v>
      </c>
      <c r="BJ88" s="161">
        <f>IF(BH88&lt;&gt;0,IF(BC88/BH88*100&lt;0,"&lt;0",IF(BC88/BH88*100&gt;200,"&gt;200",BC88/BH88*100))," ")</f>
        <v>158.70967741935485</v>
      </c>
      <c r="BL88" s="807">
        <f t="shared" si="95"/>
        <v>13.599999999999998</v>
      </c>
      <c r="BM88" s="807">
        <f t="shared" si="96"/>
        <v>13.399999999999999</v>
      </c>
      <c r="BN88" s="795">
        <v>13.399999999999999</v>
      </c>
      <c r="BO88" s="795"/>
      <c r="BP88" s="794"/>
      <c r="BQ88" s="795">
        <v>0.2</v>
      </c>
    </row>
    <row r="89" spans="1:69" ht="31.5" customHeight="1" x14ac:dyDescent="0.25">
      <c r="A89" s="575" t="s">
        <v>218</v>
      </c>
      <c r="B89" s="595">
        <v>29</v>
      </c>
      <c r="C89" s="433">
        <f t="shared" si="111"/>
        <v>33539.4</v>
      </c>
      <c r="D89" s="433">
        <f t="shared" si="112"/>
        <v>33813.1</v>
      </c>
      <c r="E89" s="58">
        <f t="shared" si="113"/>
        <v>5493.7000000000007</v>
      </c>
      <c r="F89" s="58">
        <f t="shared" si="103"/>
        <v>5493.7000000000007</v>
      </c>
      <c r="G89" s="58">
        <f t="shared" si="104"/>
        <v>0</v>
      </c>
      <c r="H89" s="58">
        <f t="shared" si="92"/>
        <v>-28319.399999999998</v>
      </c>
      <c r="I89" s="58">
        <f t="shared" si="93"/>
        <v>16.247253283490721</v>
      </c>
      <c r="J89" s="822">
        <f t="shared" si="114"/>
        <v>4800.6000000000004</v>
      </c>
      <c r="K89" s="58">
        <f t="shared" si="119"/>
        <v>693.10000000000036</v>
      </c>
      <c r="L89" s="161">
        <f t="shared" si="120"/>
        <v>114.43777861100696</v>
      </c>
      <c r="M89" s="357">
        <f>M90+M91</f>
        <v>33535.9</v>
      </c>
      <c r="N89" s="357">
        <f>N90+N91</f>
        <v>33807.699999999997</v>
      </c>
      <c r="O89" s="28">
        <f t="shared" si="116"/>
        <v>5493.7000000000007</v>
      </c>
      <c r="P89" s="28">
        <f t="shared" si="106"/>
        <v>5493.7000000000007</v>
      </c>
      <c r="Q89" s="28">
        <f t="shared" si="97"/>
        <v>0</v>
      </c>
      <c r="R89" s="28">
        <f t="shared" si="108"/>
        <v>-28313.999999999996</v>
      </c>
      <c r="S89" s="28">
        <f t="shared" si="109"/>
        <v>16.249848407315497</v>
      </c>
      <c r="T89" s="822">
        <f>T90+T91</f>
        <v>4800.5</v>
      </c>
      <c r="U89" s="79">
        <f t="shared" si="90"/>
        <v>693.20000000000073</v>
      </c>
      <c r="V89" s="673">
        <f t="shared" si="91"/>
        <v>114.44016248307469</v>
      </c>
      <c r="W89" s="860">
        <f>W90+W91</f>
        <v>33535.9</v>
      </c>
      <c r="X89" s="661">
        <f>X90+X91</f>
        <v>33807.699999999997</v>
      </c>
      <c r="Y89" s="660">
        <f>X89-Z89</f>
        <v>33807.699999999997</v>
      </c>
      <c r="Z89" s="935">
        <f>Z90</f>
        <v>0</v>
      </c>
      <c r="AA89" s="964">
        <f>AA90+AA91</f>
        <v>5493.7000000000007</v>
      </c>
      <c r="AB89" s="659">
        <f t="shared" si="98"/>
        <v>5493.7000000000007</v>
      </c>
      <c r="AC89" s="28">
        <f>AC90+AC91</f>
        <v>0</v>
      </c>
      <c r="AD89" s="28">
        <f t="shared" si="118"/>
        <v>-28313.999999999996</v>
      </c>
      <c r="AE89" s="28">
        <f t="shared" si="117"/>
        <v>16.249848407315497</v>
      </c>
      <c r="AF89" s="899">
        <f>AF90+AF91</f>
        <v>4800.5</v>
      </c>
      <c r="AG89" s="28">
        <f t="shared" si="121"/>
        <v>693.20000000000073</v>
      </c>
      <c r="AH89" s="198">
        <f t="shared" si="122"/>
        <v>114.44016248307469</v>
      </c>
      <c r="AI89" s="379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84"/>
      <c r="AO89" s="28">
        <f>AK89-AN89</f>
        <v>0</v>
      </c>
      <c r="AP89" s="198" t="str">
        <f t="shared" si="124"/>
        <v xml:space="preserve"> </v>
      </c>
      <c r="AQ89" s="145"/>
      <c r="AR89" s="357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735"/>
      <c r="AW89" s="57">
        <f>AS89-AV89</f>
        <v>0</v>
      </c>
      <c r="AX89" s="456" t="str">
        <f t="shared" si="123"/>
        <v xml:space="preserve"> </v>
      </c>
      <c r="AY89" s="647">
        <f>AY90</f>
        <v>3.5</v>
      </c>
      <c r="AZ89" s="647">
        <f>AZ90</f>
        <v>5.4</v>
      </c>
      <c r="BA89" s="647">
        <f t="shared" si="94"/>
        <v>5.4</v>
      </c>
      <c r="BB89" s="647">
        <f>BB90</f>
        <v>0</v>
      </c>
      <c r="BC89" s="647">
        <f>BC90</f>
        <v>0</v>
      </c>
      <c r="BD89" s="648">
        <f t="shared" si="99"/>
        <v>0</v>
      </c>
      <c r="BE89" s="63">
        <f>BE90</f>
        <v>0</v>
      </c>
      <c r="BF89" s="63">
        <f t="shared" si="100"/>
        <v>-5.4</v>
      </c>
      <c r="BG89" s="32">
        <f t="shared" si="65"/>
        <v>0</v>
      </c>
      <c r="BH89" s="735">
        <f>BH90</f>
        <v>0.1</v>
      </c>
      <c r="BI89" s="28">
        <f>BC89-BH89</f>
        <v>-0.1</v>
      </c>
      <c r="BJ89" s="164">
        <f>IF(BH89&lt;&gt;0,IF(BC89/BH89*100&lt;0,"&lt;0",IF(BC89/BH89*100&gt;200,"&gt;200",BC89/BH89*100))," ")</f>
        <v>0</v>
      </c>
      <c r="BL89" s="807">
        <f t="shared" si="95"/>
        <v>1418.9</v>
      </c>
      <c r="BM89" s="807">
        <f t="shared" si="96"/>
        <v>1418.9</v>
      </c>
      <c r="BN89" s="748">
        <v>1418.9</v>
      </c>
      <c r="BO89" s="794"/>
      <c r="BP89" s="794"/>
      <c r="BQ89" s="795">
        <v>0</v>
      </c>
    </row>
    <row r="90" spans="1:69" ht="31.5" customHeight="1" x14ac:dyDescent="0.25">
      <c r="A90" s="600" t="s">
        <v>234</v>
      </c>
      <c r="B90" s="595">
        <v>291</v>
      </c>
      <c r="C90" s="433">
        <f t="shared" si="111"/>
        <v>14917.5</v>
      </c>
      <c r="D90" s="433">
        <f t="shared" si="112"/>
        <v>15191.199999999999</v>
      </c>
      <c r="E90" s="29">
        <f t="shared" si="113"/>
        <v>2151.8000000000002</v>
      </c>
      <c r="F90" s="29">
        <f t="shared" si="103"/>
        <v>2151.8000000000002</v>
      </c>
      <c r="G90" s="29">
        <f t="shared" si="104"/>
        <v>0</v>
      </c>
      <c r="H90" s="29">
        <f t="shared" si="92"/>
        <v>-13039.399999999998</v>
      </c>
      <c r="I90" s="29">
        <f t="shared" si="93"/>
        <v>14.164779609247461</v>
      </c>
      <c r="J90" s="811">
        <f t="shared" si="114"/>
        <v>2009.6999999999998</v>
      </c>
      <c r="K90" s="29">
        <f t="shared" si="119"/>
        <v>142.10000000000036</v>
      </c>
      <c r="L90" s="164">
        <f t="shared" si="120"/>
        <v>107.0707070707071</v>
      </c>
      <c r="M90" s="357">
        <f t="shared" ref="M90:N95" si="126">W90+AI90+AQ90</f>
        <v>14914</v>
      </c>
      <c r="N90" s="357">
        <f t="shared" si="126"/>
        <v>15185.8</v>
      </c>
      <c r="O90" s="28">
        <f t="shared" si="116"/>
        <v>2151.8000000000002</v>
      </c>
      <c r="P90" s="28">
        <f t="shared" si="106"/>
        <v>2151.8000000000002</v>
      </c>
      <c r="Q90" s="28">
        <f t="shared" si="97"/>
        <v>0</v>
      </c>
      <c r="R90" s="28">
        <f t="shared" si="108"/>
        <v>-13034</v>
      </c>
      <c r="S90" s="28">
        <f t="shared" si="109"/>
        <v>14.169816539135246</v>
      </c>
      <c r="T90" s="811">
        <f t="shared" si="107"/>
        <v>2009.6</v>
      </c>
      <c r="U90" s="79">
        <f t="shared" si="90"/>
        <v>142.20000000000027</v>
      </c>
      <c r="V90" s="673">
        <f t="shared" si="91"/>
        <v>107.07603503184716</v>
      </c>
      <c r="W90" s="861">
        <v>14914</v>
      </c>
      <c r="X90" s="690">
        <v>15185.8</v>
      </c>
      <c r="Y90" s="660">
        <f>X90-Z90</f>
        <v>15185.8</v>
      </c>
      <c r="Z90" s="936"/>
      <c r="AA90" s="964">
        <v>2151.8000000000002</v>
      </c>
      <c r="AB90" s="659">
        <f t="shared" si="98"/>
        <v>2151.8000000000002</v>
      </c>
      <c r="AC90" s="28"/>
      <c r="AD90" s="28">
        <f t="shared" si="118"/>
        <v>-13034</v>
      </c>
      <c r="AE90" s="28">
        <f t="shared" si="117"/>
        <v>14.169816539135246</v>
      </c>
      <c r="AF90" s="900">
        <v>2009.6</v>
      </c>
      <c r="AG90" s="28">
        <f t="shared" si="121"/>
        <v>142.20000000000027</v>
      </c>
      <c r="AH90" s="198">
        <f t="shared" si="122"/>
        <v>107.07603503184716</v>
      </c>
      <c r="AI90" s="379"/>
      <c r="AJ90" s="28"/>
      <c r="AK90" s="28"/>
      <c r="AL90" s="28"/>
      <c r="AM90" s="28"/>
      <c r="AN90" s="784"/>
      <c r="AO90" s="49"/>
      <c r="AP90" s="198" t="str">
        <f t="shared" si="124"/>
        <v xml:space="preserve"> </v>
      </c>
      <c r="AQ90" s="145"/>
      <c r="AR90" s="357"/>
      <c r="AS90" s="28"/>
      <c r="AT90" s="28"/>
      <c r="AU90" s="193" t="str">
        <f t="shared" si="125"/>
        <v xml:space="preserve"> </v>
      </c>
      <c r="AV90" s="735"/>
      <c r="AW90" s="57"/>
      <c r="AX90" s="469" t="str">
        <f t="shared" si="123"/>
        <v xml:space="preserve"> </v>
      </c>
      <c r="AY90" s="647">
        <v>3.5</v>
      </c>
      <c r="AZ90" s="410">
        <v>5.4</v>
      </c>
      <c r="BA90" s="410">
        <f t="shared" si="94"/>
        <v>5.4</v>
      </c>
      <c r="BB90" s="410"/>
      <c r="BC90" s="231"/>
      <c r="BD90" s="231">
        <f t="shared" si="99"/>
        <v>0</v>
      </c>
      <c r="BE90" s="28"/>
      <c r="BF90" s="28">
        <f t="shared" si="100"/>
        <v>-5.4</v>
      </c>
      <c r="BG90" s="34">
        <f t="shared" si="65"/>
        <v>0</v>
      </c>
      <c r="BH90" s="735">
        <v>0.1</v>
      </c>
      <c r="BI90" s="28">
        <f>BC90-BH90</f>
        <v>-0.1</v>
      </c>
      <c r="BJ90" s="164">
        <f>IF(BH90&lt;&gt;0,IF(BC90/BH90*100&lt;0,"&lt;0",IF(BC90/BH90*100&gt;200,"&gt;200",BC90/BH90*100))," ")</f>
        <v>0</v>
      </c>
      <c r="BL90" s="807">
        <f t="shared" si="95"/>
        <v>403.5</v>
      </c>
      <c r="BM90" s="807">
        <f t="shared" si="96"/>
        <v>403.5</v>
      </c>
      <c r="BN90" s="748">
        <v>403.5</v>
      </c>
      <c r="BO90" s="794"/>
      <c r="BP90" s="794"/>
      <c r="BQ90" s="795"/>
    </row>
    <row r="91" spans="1:69" ht="31.5" customHeight="1" x14ac:dyDescent="0.25">
      <c r="A91" s="601" t="s">
        <v>237</v>
      </c>
      <c r="B91" s="595">
        <v>292</v>
      </c>
      <c r="C91" s="433">
        <f t="shared" si="111"/>
        <v>18621.900000000001</v>
      </c>
      <c r="D91" s="433">
        <f t="shared" si="112"/>
        <v>18621.900000000001</v>
      </c>
      <c r="E91" s="29">
        <f t="shared" si="113"/>
        <v>3341.9</v>
      </c>
      <c r="F91" s="29">
        <f t="shared" si="103"/>
        <v>3341.9</v>
      </c>
      <c r="G91" s="29">
        <f t="shared" si="104"/>
        <v>0</v>
      </c>
      <c r="H91" s="29">
        <f t="shared" si="92"/>
        <v>-15280.000000000002</v>
      </c>
      <c r="I91" s="29">
        <f t="shared" si="93"/>
        <v>17.946074245914755</v>
      </c>
      <c r="J91" s="811">
        <f t="shared" si="114"/>
        <v>2790.9</v>
      </c>
      <c r="K91" s="29">
        <f t="shared" si="119"/>
        <v>551</v>
      </c>
      <c r="L91" s="164">
        <f t="shared" si="120"/>
        <v>119.74273531835608</v>
      </c>
      <c r="M91" s="357">
        <f t="shared" si="126"/>
        <v>18621.900000000001</v>
      </c>
      <c r="N91" s="357">
        <f t="shared" si="126"/>
        <v>18621.900000000001</v>
      </c>
      <c r="O91" s="28">
        <f t="shared" si="116"/>
        <v>3341.9</v>
      </c>
      <c r="P91" s="28">
        <f t="shared" si="106"/>
        <v>3341.9</v>
      </c>
      <c r="Q91" s="28">
        <f t="shared" si="97"/>
        <v>0</v>
      </c>
      <c r="R91" s="28">
        <f t="shared" si="108"/>
        <v>-15280.000000000002</v>
      </c>
      <c r="S91" s="28">
        <f t="shared" si="109"/>
        <v>17.946074245914755</v>
      </c>
      <c r="T91" s="811">
        <f t="shared" si="107"/>
        <v>2790.9</v>
      </c>
      <c r="U91" s="79">
        <f t="shared" si="90"/>
        <v>551</v>
      </c>
      <c r="V91" s="673">
        <f t="shared" si="91"/>
        <v>119.74273531835608</v>
      </c>
      <c r="W91" s="862">
        <f>W92+W93</f>
        <v>18621.900000000001</v>
      </c>
      <c r="X91" s="514">
        <f>X92+X93</f>
        <v>18621.900000000001</v>
      </c>
      <c r="Y91" s="28">
        <f>X91-Z91</f>
        <v>18621.900000000001</v>
      </c>
      <c r="Z91" s="937"/>
      <c r="AA91" s="951">
        <f>AA92+AA93</f>
        <v>3341.9</v>
      </c>
      <c r="AB91" s="357">
        <f t="shared" si="98"/>
        <v>3341.9</v>
      </c>
      <c r="AC91" s="28">
        <f>AC92+AC93</f>
        <v>0</v>
      </c>
      <c r="AD91" s="28">
        <f t="shared" si="118"/>
        <v>-15280.000000000002</v>
      </c>
      <c r="AE91" s="28">
        <f t="shared" si="117"/>
        <v>17.946074245914755</v>
      </c>
      <c r="AF91" s="889">
        <f>AF92+AF93</f>
        <v>2790.9</v>
      </c>
      <c r="AG91" s="28">
        <f t="shared" si="121"/>
        <v>551</v>
      </c>
      <c r="AH91" s="198">
        <f t="shared" si="122"/>
        <v>119.74273531835608</v>
      </c>
      <c r="AI91" s="379"/>
      <c r="AJ91" s="28"/>
      <c r="AK91" s="28"/>
      <c r="AL91" s="28"/>
      <c r="AM91" s="28"/>
      <c r="AN91" s="784"/>
      <c r="AO91" s="49"/>
      <c r="AP91" s="198" t="str">
        <f t="shared" si="124"/>
        <v xml:space="preserve"> </v>
      </c>
      <c r="AQ91" s="145"/>
      <c r="AR91" s="357"/>
      <c r="AS91" s="28"/>
      <c r="AT91" s="28"/>
      <c r="AU91" s="134" t="str">
        <f t="shared" si="125"/>
        <v xml:space="preserve"> </v>
      </c>
      <c r="AV91" s="735"/>
      <c r="AW91" s="57"/>
      <c r="AX91" s="470" t="str">
        <f t="shared" si="123"/>
        <v xml:space="preserve"> </v>
      </c>
      <c r="AY91" s="636"/>
      <c r="AZ91" s="490"/>
      <c r="BA91" s="490">
        <f t="shared" si="94"/>
        <v>0</v>
      </c>
      <c r="BB91" s="490"/>
      <c r="BC91" s="124"/>
      <c r="BD91" s="124">
        <f t="shared" si="99"/>
        <v>0</v>
      </c>
      <c r="BE91" s="124"/>
      <c r="BF91" s="28">
        <f t="shared" si="100"/>
        <v>0</v>
      </c>
      <c r="BG91" s="34" t="str">
        <f t="shared" si="65"/>
        <v xml:space="preserve"> </v>
      </c>
      <c r="BH91" s="735"/>
      <c r="BI91" s="57"/>
      <c r="BJ91" s="164"/>
      <c r="BL91" s="807">
        <f t="shared" si="95"/>
        <v>1015.4</v>
      </c>
      <c r="BM91" s="807">
        <f t="shared" si="96"/>
        <v>1015.4</v>
      </c>
      <c r="BN91" s="794">
        <v>1015.4</v>
      </c>
      <c r="BO91" s="794"/>
      <c r="BP91" s="794"/>
      <c r="BQ91" s="794"/>
    </row>
    <row r="92" spans="1:69" ht="31.5" customHeight="1" x14ac:dyDescent="0.25">
      <c r="A92" s="601" t="s">
        <v>235</v>
      </c>
      <c r="B92" s="595">
        <v>2921</v>
      </c>
      <c r="C92" s="433">
        <f t="shared" si="111"/>
        <v>12550</v>
      </c>
      <c r="D92" s="433">
        <f t="shared" si="112"/>
        <v>12550</v>
      </c>
      <c r="E92" s="29">
        <f t="shared" si="113"/>
        <v>2835.9</v>
      </c>
      <c r="F92" s="29">
        <f t="shared" si="103"/>
        <v>2835.9</v>
      </c>
      <c r="G92" s="29">
        <f t="shared" si="104"/>
        <v>0</v>
      </c>
      <c r="H92" s="29">
        <f t="shared" si="92"/>
        <v>-9714.1</v>
      </c>
      <c r="I92" s="29">
        <f t="shared" si="93"/>
        <v>22.596812749003988</v>
      </c>
      <c r="J92" s="811">
        <f t="shared" si="114"/>
        <v>2304.6</v>
      </c>
      <c r="K92" s="29">
        <f t="shared" si="119"/>
        <v>531.30000000000018</v>
      </c>
      <c r="L92" s="164">
        <f t="shared" si="120"/>
        <v>123.05389221556887</v>
      </c>
      <c r="M92" s="357">
        <f t="shared" si="126"/>
        <v>12550</v>
      </c>
      <c r="N92" s="357">
        <f t="shared" si="126"/>
        <v>12550</v>
      </c>
      <c r="O92" s="28">
        <f t="shared" si="116"/>
        <v>2835.9</v>
      </c>
      <c r="P92" s="28">
        <f t="shared" si="106"/>
        <v>2835.9</v>
      </c>
      <c r="Q92" s="28">
        <f t="shared" si="97"/>
        <v>0</v>
      </c>
      <c r="R92" s="28">
        <f t="shared" si="108"/>
        <v>-9714.1</v>
      </c>
      <c r="S92" s="28">
        <f t="shared" si="109"/>
        <v>22.596812749003988</v>
      </c>
      <c r="T92" s="811">
        <f t="shared" si="107"/>
        <v>2304.6</v>
      </c>
      <c r="U92" s="79">
        <f t="shared" si="90"/>
        <v>531.30000000000018</v>
      </c>
      <c r="V92" s="673">
        <f t="shared" si="91"/>
        <v>123.05389221556887</v>
      </c>
      <c r="W92" s="862">
        <v>12550</v>
      </c>
      <c r="X92" s="514">
        <v>12550</v>
      </c>
      <c r="Y92" s="28">
        <f t="shared" ref="Y92:Y120" si="127">X92-Z92</f>
        <v>12550</v>
      </c>
      <c r="Z92" s="937"/>
      <c r="AA92" s="951">
        <v>2835.9</v>
      </c>
      <c r="AB92" s="357">
        <f t="shared" si="98"/>
        <v>2835.9</v>
      </c>
      <c r="AC92" s="28"/>
      <c r="AD92" s="28">
        <f t="shared" si="118"/>
        <v>-9714.1</v>
      </c>
      <c r="AE92" s="28">
        <f t="shared" si="117"/>
        <v>22.596812749003988</v>
      </c>
      <c r="AF92" s="889">
        <v>2304.6</v>
      </c>
      <c r="AG92" s="28">
        <f t="shared" si="121"/>
        <v>531.30000000000018</v>
      </c>
      <c r="AH92" s="198">
        <f t="shared" si="122"/>
        <v>123.05389221556887</v>
      </c>
      <c r="AI92" s="379"/>
      <c r="AJ92" s="28"/>
      <c r="AK92" s="28"/>
      <c r="AL92" s="28"/>
      <c r="AM92" s="28"/>
      <c r="AN92" s="784"/>
      <c r="AO92" s="49"/>
      <c r="AP92" s="198" t="str">
        <f t="shared" si="124"/>
        <v xml:space="preserve"> </v>
      </c>
      <c r="AQ92" s="145"/>
      <c r="AR92" s="357"/>
      <c r="AS92" s="28"/>
      <c r="AT92" s="28"/>
      <c r="AU92" s="134" t="str">
        <f t="shared" si="125"/>
        <v xml:space="preserve"> </v>
      </c>
      <c r="AV92" s="735"/>
      <c r="AW92" s="57"/>
      <c r="AX92" s="470" t="str">
        <f t="shared" si="123"/>
        <v xml:space="preserve"> </v>
      </c>
      <c r="AY92" s="636"/>
      <c r="AZ92" s="357"/>
      <c r="BA92" s="357">
        <f t="shared" si="94"/>
        <v>0</v>
      </c>
      <c r="BB92" s="357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735"/>
      <c r="BI92" s="57"/>
      <c r="BJ92" s="164"/>
      <c r="BL92" s="807">
        <f t="shared" si="95"/>
        <v>965.4</v>
      </c>
      <c r="BM92" s="807">
        <f t="shared" si="96"/>
        <v>965.4</v>
      </c>
      <c r="BN92" s="794">
        <v>965.4</v>
      </c>
      <c r="BO92" s="794"/>
      <c r="BP92" s="794"/>
      <c r="BQ92" s="794"/>
    </row>
    <row r="93" spans="1:69" ht="31.5" customHeight="1" x14ac:dyDescent="0.25">
      <c r="A93" s="601" t="s">
        <v>236</v>
      </c>
      <c r="B93" s="595">
        <v>2922</v>
      </c>
      <c r="C93" s="433">
        <f t="shared" si="111"/>
        <v>6071.9</v>
      </c>
      <c r="D93" s="433">
        <f t="shared" si="112"/>
        <v>6071.9</v>
      </c>
      <c r="E93" s="29">
        <f t="shared" si="113"/>
        <v>506</v>
      </c>
      <c r="F93" s="29">
        <f t="shared" si="103"/>
        <v>506</v>
      </c>
      <c r="G93" s="29">
        <f t="shared" si="104"/>
        <v>0</v>
      </c>
      <c r="H93" s="29">
        <f t="shared" si="92"/>
        <v>-5565.9</v>
      </c>
      <c r="I93" s="29">
        <f t="shared" si="93"/>
        <v>8.3334705775786837</v>
      </c>
      <c r="J93" s="811">
        <f t="shared" si="114"/>
        <v>486.3</v>
      </c>
      <c r="K93" s="29">
        <f t="shared" si="119"/>
        <v>19.699999999999989</v>
      </c>
      <c r="L93" s="164">
        <f t="shared" si="120"/>
        <v>104.05099732675302</v>
      </c>
      <c r="M93" s="357">
        <f t="shared" si="126"/>
        <v>6071.9</v>
      </c>
      <c r="N93" s="357">
        <f t="shared" si="126"/>
        <v>6071.9</v>
      </c>
      <c r="O93" s="28">
        <f t="shared" si="116"/>
        <v>506</v>
      </c>
      <c r="P93" s="28">
        <f t="shared" si="106"/>
        <v>506</v>
      </c>
      <c r="Q93" s="28">
        <f t="shared" si="97"/>
        <v>0</v>
      </c>
      <c r="R93" s="28">
        <f t="shared" si="108"/>
        <v>-5565.9</v>
      </c>
      <c r="S93" s="28">
        <f t="shared" si="109"/>
        <v>8.3334705775786837</v>
      </c>
      <c r="T93" s="811">
        <f t="shared" si="107"/>
        <v>486.3</v>
      </c>
      <c r="U93" s="79">
        <f t="shared" si="90"/>
        <v>19.699999999999989</v>
      </c>
      <c r="V93" s="673">
        <f t="shared" si="91"/>
        <v>104.05099732675302</v>
      </c>
      <c r="W93" s="862">
        <v>6071.9</v>
      </c>
      <c r="X93" s="514">
        <v>6071.9</v>
      </c>
      <c r="Y93" s="28">
        <f t="shared" si="127"/>
        <v>6071.9</v>
      </c>
      <c r="Z93" s="937"/>
      <c r="AA93" s="951">
        <v>506</v>
      </c>
      <c r="AB93" s="357">
        <f t="shared" si="98"/>
        <v>506</v>
      </c>
      <c r="AC93" s="28"/>
      <c r="AD93" s="28">
        <f t="shared" si="118"/>
        <v>-5565.9</v>
      </c>
      <c r="AE93" s="28">
        <f t="shared" si="117"/>
        <v>8.3334705775786837</v>
      </c>
      <c r="AF93" s="889">
        <v>486.3</v>
      </c>
      <c r="AG93" s="28">
        <f t="shared" si="121"/>
        <v>19.699999999999989</v>
      </c>
      <c r="AH93" s="198">
        <f t="shared" si="122"/>
        <v>104.05099732675302</v>
      </c>
      <c r="AI93" s="494"/>
      <c r="AJ93" s="57"/>
      <c r="AK93" s="57"/>
      <c r="AL93" s="57"/>
      <c r="AM93" s="57"/>
      <c r="AN93" s="784"/>
      <c r="AO93" s="49"/>
      <c r="AP93" s="198" t="str">
        <f t="shared" si="124"/>
        <v xml:space="preserve"> </v>
      </c>
      <c r="AQ93" s="145"/>
      <c r="AR93" s="367"/>
      <c r="AS93" s="57"/>
      <c r="AT93" s="57"/>
      <c r="AU93" s="134" t="str">
        <f t="shared" si="125"/>
        <v xml:space="preserve"> </v>
      </c>
      <c r="AV93" s="735"/>
      <c r="AW93" s="57"/>
      <c r="AX93" s="470" t="str">
        <f t="shared" si="123"/>
        <v xml:space="preserve"> </v>
      </c>
      <c r="AY93" s="636"/>
      <c r="AZ93" s="490"/>
      <c r="BA93" s="490">
        <f t="shared" si="94"/>
        <v>0</v>
      </c>
      <c r="BB93" s="490"/>
      <c r="BC93" s="124"/>
      <c r="BD93" s="124">
        <f t="shared" si="99"/>
        <v>0</v>
      </c>
      <c r="BE93" s="124"/>
      <c r="BF93" s="28">
        <f t="shared" si="100"/>
        <v>0</v>
      </c>
      <c r="BG93" s="34" t="str">
        <f t="shared" si="65"/>
        <v xml:space="preserve"> </v>
      </c>
      <c r="BH93" s="735"/>
      <c r="BI93" s="57"/>
      <c r="BJ93" s="164"/>
      <c r="BL93" s="807">
        <f t="shared" si="95"/>
        <v>50</v>
      </c>
      <c r="BM93" s="807">
        <f t="shared" si="96"/>
        <v>50</v>
      </c>
      <c r="BN93" s="794">
        <v>50</v>
      </c>
      <c r="BO93" s="794"/>
      <c r="BP93" s="794"/>
      <c r="BQ93" s="794"/>
    </row>
    <row r="94" spans="1:69" ht="25.5" customHeight="1" x14ac:dyDescent="0.25">
      <c r="A94" s="602" t="s">
        <v>209</v>
      </c>
      <c r="B94" s="593">
        <v>3</v>
      </c>
      <c r="C94" s="434">
        <f t="shared" si="111"/>
        <v>8987.9000000000015</v>
      </c>
      <c r="D94" s="434">
        <f t="shared" si="112"/>
        <v>10165.200000000001</v>
      </c>
      <c r="E94" s="125">
        <f t="shared" si="113"/>
        <v>256.8</v>
      </c>
      <c r="F94" s="125">
        <f t="shared" si="103"/>
        <v>90.5</v>
      </c>
      <c r="G94" s="125">
        <f t="shared" si="104"/>
        <v>166.3</v>
      </c>
      <c r="H94" s="125">
        <f t="shared" si="92"/>
        <v>-9908.4000000000015</v>
      </c>
      <c r="I94" s="125">
        <f t="shared" si="93"/>
        <v>2.526266084287569</v>
      </c>
      <c r="J94" s="754">
        <f t="shared" si="114"/>
        <v>564.4</v>
      </c>
      <c r="K94" s="125">
        <f t="shared" si="119"/>
        <v>-307.59999999999997</v>
      </c>
      <c r="L94" s="307">
        <f t="shared" si="120"/>
        <v>45.499645641389094</v>
      </c>
      <c r="M94" s="434">
        <f t="shared" si="126"/>
        <v>5658.6000000000013</v>
      </c>
      <c r="N94" s="434">
        <f t="shared" si="126"/>
        <v>6280.5000000000009</v>
      </c>
      <c r="O94" s="125">
        <f t="shared" si="116"/>
        <v>151.9</v>
      </c>
      <c r="P94" s="125">
        <f t="shared" si="106"/>
        <v>26.8</v>
      </c>
      <c r="Q94" s="125">
        <f t="shared" si="97"/>
        <v>125.1</v>
      </c>
      <c r="R94" s="125">
        <f t="shared" si="108"/>
        <v>-6128.6000000000013</v>
      </c>
      <c r="S94" s="125">
        <f t="shared" si="109"/>
        <v>2.4185972454422417</v>
      </c>
      <c r="T94" s="754">
        <f t="shared" si="107"/>
        <v>414.5</v>
      </c>
      <c r="U94" s="308">
        <f t="shared" si="90"/>
        <v>-262.60000000000002</v>
      </c>
      <c r="V94" s="674">
        <f t="shared" si="91"/>
        <v>36.646562123039814</v>
      </c>
      <c r="W94" s="856">
        <f>W95+W99+W100+W102+W103+W104+W105</f>
        <v>5587.4000000000005</v>
      </c>
      <c r="X94" s="446">
        <f>X95+X99+X100+X102+X103+X104+X105</f>
        <v>6209.3</v>
      </c>
      <c r="Y94" s="125">
        <f t="shared" si="127"/>
        <v>2192.1000000000004</v>
      </c>
      <c r="Z94" s="674">
        <f>Z95+Z99+Z100+Z102+Z103+Z104+Z105</f>
        <v>4017.2</v>
      </c>
      <c r="AA94" s="962">
        <f>AA95+AA99+AA100+AA102+AA103+AA104+AA105</f>
        <v>150.6</v>
      </c>
      <c r="AB94" s="434">
        <f t="shared" si="98"/>
        <v>25.5</v>
      </c>
      <c r="AC94" s="125">
        <f>AC95+AC99+AC100+AC102+AC103+AC104+AC105</f>
        <v>125.1</v>
      </c>
      <c r="AD94" s="125">
        <f t="shared" si="118"/>
        <v>-6058.7</v>
      </c>
      <c r="AE94" s="125">
        <f t="shared" si="117"/>
        <v>2.4253941668142946</v>
      </c>
      <c r="AF94" s="897">
        <f>AF95+AF99+AF100+AF102+AF103+AF104+AF105</f>
        <v>412.5</v>
      </c>
      <c r="AG94" s="125">
        <f t="shared" si="121"/>
        <v>-261.89999999999998</v>
      </c>
      <c r="AH94" s="307">
        <f t="shared" si="122"/>
        <v>36.509090909090908</v>
      </c>
      <c r="AI94" s="446">
        <f>AI95+AI99+AI100+AI102+AI103+AI104+AI105</f>
        <v>21.099999999999998</v>
      </c>
      <c r="AJ94" s="125">
        <f>AJ95+AJ99+AJ100+AJ102+AJ103+AJ104+AJ105</f>
        <v>21.099999999999998</v>
      </c>
      <c r="AK94" s="125">
        <f>AK95+AK99+AK100+AK102+AK103+AK104+AK105</f>
        <v>0.8</v>
      </c>
      <c r="AL94" s="125">
        <f>AK94-AJ94</f>
        <v>-20.299999999999997</v>
      </c>
      <c r="AM94" s="125">
        <f>IF(AJ94&lt;&gt;0,IF(AK94/AJ94*100&lt;0,"&lt;0",IF(AK94/AJ94*100&gt;200,"&gt;200",AK94/AJ94*100))," ")</f>
        <v>3.7914691943127963</v>
      </c>
      <c r="AN94" s="785">
        <f>AN95+AN99+AN100+AN102+AN103+AN104+AN105</f>
        <v>1.5999999999999999</v>
      </c>
      <c r="AO94" s="125">
        <f>AK94-AN94</f>
        <v>-0.79999999999999982</v>
      </c>
      <c r="AP94" s="198">
        <f t="shared" si="124"/>
        <v>50.000000000000014</v>
      </c>
      <c r="AQ94" s="434">
        <f>AQ95+AQ99+AQ100+AQ102+AQ103+AQ104+AQ105</f>
        <v>50.1</v>
      </c>
      <c r="AR94" s="434">
        <f>AR95+AR99+AR100+AR102+AR103+AR104+AR105</f>
        <v>50.1</v>
      </c>
      <c r="AS94" s="125">
        <f>AS95+AS99+AS100+AS102+AS103+AS104+AS105</f>
        <v>0.5</v>
      </c>
      <c r="AT94" s="125">
        <f t="shared" ref="AT94:AT101" si="128">AS94-AR94</f>
        <v>-49.6</v>
      </c>
      <c r="AU94" s="125">
        <f t="shared" si="125"/>
        <v>0.99800399201596801</v>
      </c>
      <c r="AV94" s="754">
        <f>AV95+AV99+AV100+AV102+AV103+AV104+AV105</f>
        <v>0.4</v>
      </c>
      <c r="AW94" s="125">
        <f>AS94-AV94</f>
        <v>9.9999999999999978E-2</v>
      </c>
      <c r="AX94" s="471">
        <f t="shared" si="123"/>
        <v>125</v>
      </c>
      <c r="AY94" s="159">
        <f>AY95+AY99+AY100+AY102+AY103+AY104+AY105</f>
        <v>3329.2999999999997</v>
      </c>
      <c r="AZ94" s="434">
        <f>AZ95+AZ99+AZ100+AZ102+AZ103+AZ104+AZ105</f>
        <v>3884.7</v>
      </c>
      <c r="BA94" s="434">
        <f t="shared" si="94"/>
        <v>3341.7999999999997</v>
      </c>
      <c r="BB94" s="434">
        <f>BB95+BB99+BB100+BB102+BB103+BB104+BB105</f>
        <v>542.9</v>
      </c>
      <c r="BC94" s="125">
        <f>BC95+BC99+BC100+BC102+BC103+BC104+BC105</f>
        <v>104.9</v>
      </c>
      <c r="BD94" s="125">
        <f t="shared" si="99"/>
        <v>63.7</v>
      </c>
      <c r="BE94" s="125">
        <f>BE95+BE99+BE100+BE102+BE103+BE104+BE105</f>
        <v>41.2</v>
      </c>
      <c r="BF94" s="126">
        <f t="shared" ref="BF94:BF152" si="129">BC94-AZ94</f>
        <v>-3779.7999999999997</v>
      </c>
      <c r="BG94" s="125">
        <f t="shared" si="65"/>
        <v>2.7003372203773779</v>
      </c>
      <c r="BH94" s="734">
        <f>BH95+BH99+BH100+BH102+BH103+BH104+BH105</f>
        <v>149.9</v>
      </c>
      <c r="BI94" s="650">
        <f t="shared" ref="BI94:BI105" si="130">BC94-BH94</f>
        <v>-45</v>
      </c>
      <c r="BJ94" s="165">
        <f t="shared" ref="BJ94:BJ106" si="131">IF(BH94&lt;&gt;0,IF(BC94/BH94*100&lt;0,"&lt;0",IF(BC94/BH94*100&gt;200,"&gt;200",BC94/BH94*100))," ")</f>
        <v>69.97998665777186</v>
      </c>
      <c r="BL94" s="807">
        <f t="shared" si="95"/>
        <v>6</v>
      </c>
      <c r="BM94" s="807">
        <f t="shared" si="96"/>
        <v>3.8</v>
      </c>
      <c r="BN94" s="751">
        <v>2.5</v>
      </c>
      <c r="BO94" s="748">
        <v>0</v>
      </c>
      <c r="BP94" s="794">
        <v>1.3</v>
      </c>
      <c r="BQ94" s="794">
        <v>2.2000000000000002</v>
      </c>
    </row>
    <row r="95" spans="1:69" ht="25.5" customHeight="1" x14ac:dyDescent="0.25">
      <c r="A95" s="594" t="s">
        <v>210</v>
      </c>
      <c r="B95" s="595">
        <v>31</v>
      </c>
      <c r="C95" s="433">
        <f t="shared" si="111"/>
        <v>7017.3</v>
      </c>
      <c r="D95" s="433">
        <f t="shared" si="112"/>
        <v>8133.4</v>
      </c>
      <c r="E95" s="58">
        <f t="shared" si="113"/>
        <v>269.60000000000002</v>
      </c>
      <c r="F95" s="58">
        <f t="shared" si="103"/>
        <v>106.6</v>
      </c>
      <c r="G95" s="58">
        <f t="shared" si="104"/>
        <v>163</v>
      </c>
      <c r="H95" s="58">
        <f t="shared" si="92"/>
        <v>-7863.7999999999993</v>
      </c>
      <c r="I95" s="58">
        <f t="shared" si="93"/>
        <v>3.3147269284677998</v>
      </c>
      <c r="J95" s="822">
        <f t="shared" si="114"/>
        <v>423.2</v>
      </c>
      <c r="K95" s="58">
        <f t="shared" si="119"/>
        <v>-153.59999999999997</v>
      </c>
      <c r="L95" s="161">
        <f t="shared" si="120"/>
        <v>63.705103969754262</v>
      </c>
      <c r="M95" s="357">
        <f t="shared" si="126"/>
        <v>4123.5</v>
      </c>
      <c r="N95" s="357">
        <f t="shared" si="126"/>
        <v>4743.8999999999996</v>
      </c>
      <c r="O95" s="28">
        <f t="shared" si="116"/>
        <v>129.6</v>
      </c>
      <c r="P95" s="28">
        <f t="shared" si="106"/>
        <v>7.8000000000000025</v>
      </c>
      <c r="Q95" s="28">
        <f t="shared" si="97"/>
        <v>121.8</v>
      </c>
      <c r="R95" s="28">
        <f t="shared" si="108"/>
        <v>-4614.2999999999993</v>
      </c>
      <c r="S95" s="28">
        <f t="shared" si="109"/>
        <v>2.7319294251565167</v>
      </c>
      <c r="T95" s="822">
        <f t="shared" si="107"/>
        <v>353.4</v>
      </c>
      <c r="U95" s="89">
        <f t="shared" si="90"/>
        <v>-223.79999999999998</v>
      </c>
      <c r="V95" s="671">
        <f t="shared" si="91"/>
        <v>36.672325976230901</v>
      </c>
      <c r="W95" s="848">
        <v>4088.8</v>
      </c>
      <c r="X95" s="497">
        <v>4709.2</v>
      </c>
      <c r="Y95" s="28">
        <f t="shared" si="127"/>
        <v>1042</v>
      </c>
      <c r="Z95" s="924">
        <v>3667.2</v>
      </c>
      <c r="AA95" s="951">
        <v>129</v>
      </c>
      <c r="AB95" s="357">
        <f t="shared" si="98"/>
        <v>7.2000000000000028</v>
      </c>
      <c r="AC95" s="28">
        <v>121.8</v>
      </c>
      <c r="AD95" s="28">
        <f t="shared" si="118"/>
        <v>-4580.2</v>
      </c>
      <c r="AE95" s="28">
        <f t="shared" si="117"/>
        <v>2.7393187802599166</v>
      </c>
      <c r="AF95" s="889">
        <v>351.9</v>
      </c>
      <c r="AG95" s="28">
        <f t="shared" si="121"/>
        <v>-222.89999999999998</v>
      </c>
      <c r="AH95" s="198">
        <f t="shared" si="122"/>
        <v>36.658141517476558</v>
      </c>
      <c r="AI95" s="379">
        <v>15.7</v>
      </c>
      <c r="AJ95" s="28">
        <v>15.7</v>
      </c>
      <c r="AK95" s="28">
        <v>0.5</v>
      </c>
      <c r="AL95" s="28">
        <f>AK95-AJ95</f>
        <v>-15.2</v>
      </c>
      <c r="AM95" s="28">
        <f>IF(AJ95&lt;&gt;0,IF(AK95/AJ95*100&lt;0,"&lt;0",IF(AK95/AJ95*100&gt;200,"&gt;200",AK95/AJ95*100))," ")</f>
        <v>3.1847133757961785</v>
      </c>
      <c r="AN95" s="784">
        <v>1.4</v>
      </c>
      <c r="AO95" s="28">
        <f>AK95-AN95</f>
        <v>-0.89999999999999991</v>
      </c>
      <c r="AP95" s="198">
        <f t="shared" si="124"/>
        <v>35.714285714285715</v>
      </c>
      <c r="AQ95" s="145">
        <v>19</v>
      </c>
      <c r="AR95" s="357">
        <v>19</v>
      </c>
      <c r="AS95" s="28">
        <v>0.1</v>
      </c>
      <c r="AT95" s="28">
        <f t="shared" si="128"/>
        <v>-18.899999999999999</v>
      </c>
      <c r="AU95" s="58">
        <f t="shared" si="125"/>
        <v>0.52631578947368418</v>
      </c>
      <c r="AV95" s="735">
        <v>0.1</v>
      </c>
      <c r="AW95" s="28">
        <f>AS95-AV95</f>
        <v>0</v>
      </c>
      <c r="AX95" s="467">
        <f>IF(AS95&lt;&gt;0,IF(AV95/AS95*100&lt;0,100-AV95/AS95*100,IF(AV95/AS95*100&gt;200,"&gt;200",AV95/AS95*100))," ")</f>
        <v>100</v>
      </c>
      <c r="AY95" s="525">
        <v>2893.8</v>
      </c>
      <c r="AZ95" s="370">
        <v>3389.5</v>
      </c>
      <c r="BA95" s="370">
        <f t="shared" si="94"/>
        <v>2848.7</v>
      </c>
      <c r="BB95" s="370">
        <v>540.79999999999995</v>
      </c>
      <c r="BC95" s="63">
        <v>140</v>
      </c>
      <c r="BD95" s="63">
        <f t="shared" si="99"/>
        <v>98.8</v>
      </c>
      <c r="BE95" s="63">
        <v>41.2</v>
      </c>
      <c r="BF95" s="69">
        <f t="shared" si="129"/>
        <v>-3249.5</v>
      </c>
      <c r="BG95" s="63">
        <f t="shared" si="65"/>
        <v>4.1304027142646405</v>
      </c>
      <c r="BH95" s="735">
        <v>69.8</v>
      </c>
      <c r="BI95" s="28">
        <f t="shared" si="130"/>
        <v>70.2</v>
      </c>
      <c r="BJ95" s="161" t="str">
        <f t="shared" si="131"/>
        <v>&gt;200</v>
      </c>
      <c r="BL95" s="807">
        <f t="shared" si="95"/>
        <v>3.9000000000000004</v>
      </c>
      <c r="BM95" s="807">
        <f t="shared" si="96"/>
        <v>3.7</v>
      </c>
      <c r="BN95" s="748">
        <v>2.5</v>
      </c>
      <c r="BO95" s="748"/>
      <c r="BP95" s="794">
        <v>1.2</v>
      </c>
      <c r="BQ95" s="794">
        <v>0.2</v>
      </c>
    </row>
    <row r="96" spans="1:69" ht="21.75" customHeight="1" x14ac:dyDescent="0.25">
      <c r="A96" s="596" t="s">
        <v>11</v>
      </c>
      <c r="B96" s="595"/>
      <c r="C96" s="554"/>
      <c r="D96" s="433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822"/>
      <c r="K96" s="58"/>
      <c r="L96" s="161"/>
      <c r="M96" s="525"/>
      <c r="N96" s="357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822"/>
      <c r="U96" s="89"/>
      <c r="V96" s="671" t="str">
        <f t="shared" si="91"/>
        <v xml:space="preserve"> </v>
      </c>
      <c r="W96" s="848"/>
      <c r="X96" s="497"/>
      <c r="Y96" s="28"/>
      <c r="Z96" s="924"/>
      <c r="AA96" s="951"/>
      <c r="AB96" s="357"/>
      <c r="AC96" s="28"/>
      <c r="AD96" s="28">
        <f t="shared" si="118"/>
        <v>0</v>
      </c>
      <c r="AE96" s="28" t="str">
        <f t="shared" si="117"/>
        <v xml:space="preserve"> </v>
      </c>
      <c r="AF96" s="889"/>
      <c r="AG96" s="28">
        <f t="shared" si="121"/>
        <v>0</v>
      </c>
      <c r="AH96" s="198" t="str">
        <f t="shared" si="122"/>
        <v xml:space="preserve"> </v>
      </c>
      <c r="AI96" s="379"/>
      <c r="AJ96" s="28"/>
      <c r="AK96" s="28"/>
      <c r="AL96" s="28"/>
      <c r="AM96" s="28"/>
      <c r="AN96" s="784"/>
      <c r="AO96" s="28">
        <f>AK96-AN96</f>
        <v>0</v>
      </c>
      <c r="AP96" s="198" t="str">
        <f t="shared" si="124"/>
        <v xml:space="preserve"> </v>
      </c>
      <c r="AQ96" s="145"/>
      <c r="AR96" s="364"/>
      <c r="AS96" s="34"/>
      <c r="AT96" s="28">
        <f t="shared" si="128"/>
        <v>0</v>
      </c>
      <c r="AU96" s="58"/>
      <c r="AV96" s="735"/>
      <c r="AW96" s="28">
        <f>AS96-AV96</f>
        <v>0</v>
      </c>
      <c r="AX96" s="467" t="str">
        <f t="shared" si="123"/>
        <v xml:space="preserve"> </v>
      </c>
      <c r="AY96" s="525"/>
      <c r="AZ96" s="370"/>
      <c r="BA96" s="370">
        <f t="shared" si="94"/>
        <v>0</v>
      </c>
      <c r="BB96" s="370"/>
      <c r="BC96" s="63"/>
      <c r="BD96" s="63"/>
      <c r="BE96" s="63"/>
      <c r="BF96" s="69"/>
      <c r="BG96" s="63"/>
      <c r="BH96" s="735"/>
      <c r="BI96" s="28">
        <f t="shared" si="130"/>
        <v>0</v>
      </c>
      <c r="BJ96" s="161" t="str">
        <f t="shared" si="131"/>
        <v xml:space="preserve"> </v>
      </c>
      <c r="BL96" s="807">
        <f t="shared" si="95"/>
        <v>0</v>
      </c>
      <c r="BM96" s="807">
        <f t="shared" si="96"/>
        <v>0</v>
      </c>
      <c r="BN96" s="794"/>
      <c r="BO96" s="794"/>
      <c r="BP96" s="794"/>
      <c r="BQ96" s="797"/>
    </row>
    <row r="97" spans="1:69" ht="25.5" customHeight="1" x14ac:dyDescent="0.25">
      <c r="A97" s="603" t="s">
        <v>230</v>
      </c>
      <c r="B97" s="598">
        <v>319</v>
      </c>
      <c r="C97" s="435">
        <f t="shared" ref="C97:C105" si="132">M97+AY97</f>
        <v>2892.7000000000003</v>
      </c>
      <c r="D97" s="435">
        <f t="shared" ref="D97:D105" si="133">N97+AZ97</f>
        <v>3083.6000000000004</v>
      </c>
      <c r="E97" s="114">
        <f t="shared" ref="E97:E105" si="134">O97+BC97</f>
        <v>120.7</v>
      </c>
      <c r="F97" s="114">
        <f t="shared" si="103"/>
        <v>12.600000000000005</v>
      </c>
      <c r="G97" s="114">
        <f t="shared" si="104"/>
        <v>108.1</v>
      </c>
      <c r="H97" s="114">
        <f t="shared" si="92"/>
        <v>-2962.9000000000005</v>
      </c>
      <c r="I97" s="114">
        <f t="shared" si="93"/>
        <v>3.914256064340381</v>
      </c>
      <c r="J97" s="823">
        <f t="shared" ref="J97:J105" si="135">T97+BH97</f>
        <v>292.5</v>
      </c>
      <c r="K97" s="114">
        <f t="shared" si="119"/>
        <v>-171.8</v>
      </c>
      <c r="L97" s="162">
        <f t="shared" ref="L97:L129" si="136">IF(J97&lt;&gt;0,IF(E97/J97*100&lt;0,"&lt;0",IF(E97/J97*100&gt;200,"&gt;200",E97/J97*100))," ")</f>
        <v>41.26495726495726</v>
      </c>
      <c r="M97" s="364">
        <f t="shared" ref="M97:M105" si="137">W97+AI97+AQ97</f>
        <v>2663.3</v>
      </c>
      <c r="N97" s="364">
        <f t="shared" ref="N97:N105" si="138">X97+AJ97+AR97</f>
        <v>2663.3</v>
      </c>
      <c r="O97" s="34">
        <f>AA97+AK97+AS97</f>
        <v>111.5</v>
      </c>
      <c r="P97" s="34">
        <f t="shared" si="106"/>
        <v>3.4000000000000057</v>
      </c>
      <c r="Q97" s="34">
        <f t="shared" si="97"/>
        <v>108.1</v>
      </c>
      <c r="R97" s="34">
        <f t="shared" si="108"/>
        <v>-2551.8000000000002</v>
      </c>
      <c r="S97" s="34">
        <f t="shared" si="109"/>
        <v>4.1865355010701011</v>
      </c>
      <c r="T97" s="823">
        <f t="shared" si="107"/>
        <v>278.60000000000002</v>
      </c>
      <c r="U97" s="115">
        <f t="shared" si="90"/>
        <v>-167.10000000000002</v>
      </c>
      <c r="V97" s="671">
        <f t="shared" si="91"/>
        <v>40.02153625269203</v>
      </c>
      <c r="W97" s="859">
        <v>2662.8</v>
      </c>
      <c r="X97" s="513">
        <v>2662.8</v>
      </c>
      <c r="Y97" s="34">
        <f t="shared" si="127"/>
        <v>313.10000000000036</v>
      </c>
      <c r="Z97" s="934">
        <v>2349.6999999999998</v>
      </c>
      <c r="AA97" s="955">
        <v>111.5</v>
      </c>
      <c r="AB97" s="364">
        <f t="shared" si="98"/>
        <v>3.4000000000000057</v>
      </c>
      <c r="AC97" s="34">
        <v>108.1</v>
      </c>
      <c r="AD97" s="34">
        <f t="shared" si="118"/>
        <v>-2551.3000000000002</v>
      </c>
      <c r="AE97" s="34">
        <f t="shared" si="117"/>
        <v>4.1873216163436986</v>
      </c>
      <c r="AF97" s="890">
        <v>278.60000000000002</v>
      </c>
      <c r="AG97" s="28">
        <f t="shared" si="121"/>
        <v>-167.10000000000002</v>
      </c>
      <c r="AH97" s="198">
        <f t="shared" si="122"/>
        <v>40.02153625269203</v>
      </c>
      <c r="AI97" s="498">
        <v>0.5</v>
      </c>
      <c r="AJ97" s="34">
        <v>0.5</v>
      </c>
      <c r="AK97" s="34"/>
      <c r="AL97" s="34">
        <f t="shared" ref="AL97:AL132" si="139">AK97-AJ97</f>
        <v>-0.5</v>
      </c>
      <c r="AM97" s="34">
        <f t="shared" ref="AM97:AM132" si="140">IF(AJ97&lt;&gt;0,IF(AK97/AJ97*100&lt;0,"&lt;0",IF(AK97/AJ97*100&gt;200,"&gt;200",AK97/AJ97*100))," ")</f>
        <v>0</v>
      </c>
      <c r="AN97" s="784"/>
      <c r="AO97" s="28">
        <f>AK97-AN97</f>
        <v>0</v>
      </c>
      <c r="AP97" s="198" t="str">
        <f t="shared" si="124"/>
        <v xml:space="preserve"> </v>
      </c>
      <c r="AQ97" s="145"/>
      <c r="AR97" s="364"/>
      <c r="AS97" s="34"/>
      <c r="AT97" s="28">
        <f t="shared" si="128"/>
        <v>0</v>
      </c>
      <c r="AU97" s="58" t="str">
        <f t="shared" si="125"/>
        <v xml:space="preserve"> </v>
      </c>
      <c r="AV97" s="735"/>
      <c r="AW97" s="28">
        <f>AS97-AV97</f>
        <v>0</v>
      </c>
      <c r="AX97" s="467" t="str">
        <f t="shared" si="123"/>
        <v xml:space="preserve"> </v>
      </c>
      <c r="AY97" s="525">
        <v>229.4</v>
      </c>
      <c r="AZ97" s="370">
        <v>420.3</v>
      </c>
      <c r="BA97" s="370">
        <f t="shared" si="94"/>
        <v>417.40000000000003</v>
      </c>
      <c r="BB97" s="370">
        <v>2.9</v>
      </c>
      <c r="BC97" s="63">
        <v>9.1999999999999993</v>
      </c>
      <c r="BD97" s="63">
        <f t="shared" ref="BD97:BD131" si="141">BC97-BE97</f>
        <v>9.1999999999999993</v>
      </c>
      <c r="BE97" s="63"/>
      <c r="BF97" s="69">
        <f t="shared" si="129"/>
        <v>-411.1</v>
      </c>
      <c r="BG97" s="63">
        <f t="shared" si="65"/>
        <v>2.1889126814180346</v>
      </c>
      <c r="BH97" s="735">
        <v>13.9</v>
      </c>
      <c r="BI97" s="28">
        <f t="shared" si="130"/>
        <v>-4.7000000000000011</v>
      </c>
      <c r="BJ97" s="161">
        <f t="shared" si="131"/>
        <v>66.187050359712217</v>
      </c>
      <c r="BL97" s="807">
        <f t="shared" si="95"/>
        <v>1.4</v>
      </c>
      <c r="BM97" s="807">
        <f t="shared" si="96"/>
        <v>1.4</v>
      </c>
      <c r="BN97" s="794">
        <v>1.4</v>
      </c>
      <c r="BO97" s="794"/>
      <c r="BP97" s="794"/>
      <c r="BQ97" s="794"/>
    </row>
    <row r="98" spans="1:69" ht="25.5" customHeight="1" x14ac:dyDescent="0.25">
      <c r="A98" s="594" t="s">
        <v>359</v>
      </c>
      <c r="B98" s="595" t="s">
        <v>358</v>
      </c>
      <c r="C98" s="433">
        <f t="shared" si="132"/>
        <v>2999.8999999999996</v>
      </c>
      <c r="D98" s="433">
        <f t="shared" si="133"/>
        <v>3071.3</v>
      </c>
      <c r="E98" s="58">
        <f t="shared" si="134"/>
        <v>135.29999999999998</v>
      </c>
      <c r="F98" s="58">
        <f t="shared" si="103"/>
        <v>132</v>
      </c>
      <c r="G98" s="58">
        <f t="shared" si="104"/>
        <v>3.3</v>
      </c>
      <c r="H98" s="58">
        <f t="shared" si="92"/>
        <v>-2936</v>
      </c>
      <c r="I98" s="58">
        <f t="shared" si="93"/>
        <v>4.4053006870055018</v>
      </c>
      <c r="J98" s="822">
        <f t="shared" si="135"/>
        <v>164.5</v>
      </c>
      <c r="K98" s="58">
        <f t="shared" si="119"/>
        <v>-29.200000000000017</v>
      </c>
      <c r="L98" s="161">
        <f t="shared" si="136"/>
        <v>82.249240121580542</v>
      </c>
      <c r="M98" s="357">
        <f t="shared" si="137"/>
        <v>1520.3</v>
      </c>
      <c r="N98" s="357">
        <f t="shared" si="138"/>
        <v>1521.8</v>
      </c>
      <c r="O98" s="28">
        <f>AA98+AK98+AS98</f>
        <v>22.2</v>
      </c>
      <c r="P98" s="28">
        <f t="shared" si="106"/>
        <v>18.899999999999999</v>
      </c>
      <c r="Q98" s="28">
        <f t="shared" si="97"/>
        <v>3.3</v>
      </c>
      <c r="R98" s="28">
        <f t="shared" si="108"/>
        <v>-1499.6</v>
      </c>
      <c r="S98" s="28">
        <f t="shared" si="109"/>
        <v>1.4587987909055067</v>
      </c>
      <c r="T98" s="822">
        <f t="shared" si="107"/>
        <v>60</v>
      </c>
      <c r="U98" s="89">
        <f t="shared" si="90"/>
        <v>-37.799999999999997</v>
      </c>
      <c r="V98" s="671">
        <f t="shared" si="91"/>
        <v>37</v>
      </c>
      <c r="W98" s="848">
        <f>W99+W100</f>
        <v>1485</v>
      </c>
      <c r="X98" s="497">
        <f>X99+X100</f>
        <v>1486.5</v>
      </c>
      <c r="Y98" s="28">
        <f t="shared" si="127"/>
        <v>1136.5</v>
      </c>
      <c r="Z98" s="924">
        <f>Z99+Z100</f>
        <v>350</v>
      </c>
      <c r="AA98" s="951">
        <f>AA99+AA100</f>
        <v>21.5</v>
      </c>
      <c r="AB98" s="357">
        <f t="shared" si="98"/>
        <v>18.2</v>
      </c>
      <c r="AC98" s="28">
        <f>AC99+AC100</f>
        <v>3.3</v>
      </c>
      <c r="AD98" s="28">
        <f t="shared" si="118"/>
        <v>-1465</v>
      </c>
      <c r="AE98" s="28">
        <f t="shared" si="117"/>
        <v>1.4463504877228388</v>
      </c>
      <c r="AF98" s="889">
        <f>AF99+AF100</f>
        <v>59.5</v>
      </c>
      <c r="AG98" s="28">
        <f t="shared" si="121"/>
        <v>-38</v>
      </c>
      <c r="AH98" s="198">
        <f t="shared" si="122"/>
        <v>36.134453781512605</v>
      </c>
      <c r="AI98" s="498">
        <f>AI99+AI100</f>
        <v>4.2</v>
      </c>
      <c r="AJ98" s="34">
        <f>AJ99+AJ100</f>
        <v>4.2</v>
      </c>
      <c r="AK98" s="34">
        <f>AK99+AK100</f>
        <v>0.3</v>
      </c>
      <c r="AL98" s="34">
        <f t="shared" si="139"/>
        <v>-3.9000000000000004</v>
      </c>
      <c r="AM98" s="34">
        <f t="shared" si="140"/>
        <v>7.1428571428571423</v>
      </c>
      <c r="AN98" s="784">
        <f>AN99+AN100</f>
        <v>0.2</v>
      </c>
      <c r="AO98" s="28">
        <f>AK98-AN98</f>
        <v>9.9999999999999978E-2</v>
      </c>
      <c r="AP98" s="198">
        <f t="shared" si="124"/>
        <v>149.99999999999997</v>
      </c>
      <c r="AQ98" s="145">
        <f>AQ99+AQ100</f>
        <v>31.1</v>
      </c>
      <c r="AR98" s="145">
        <f>AR99+AR100</f>
        <v>31.1</v>
      </c>
      <c r="AS98" s="145">
        <f>AS99+AS100</f>
        <v>0.4</v>
      </c>
      <c r="AT98" s="28">
        <f t="shared" si="128"/>
        <v>-30.700000000000003</v>
      </c>
      <c r="AU98" s="58">
        <f t="shared" si="125"/>
        <v>1.2861736334405145</v>
      </c>
      <c r="AV98" s="735">
        <f>AV99+AV100</f>
        <v>0.3</v>
      </c>
      <c r="AW98" s="28">
        <f>AS98-AV98</f>
        <v>0.10000000000000003</v>
      </c>
      <c r="AX98" s="467">
        <f t="shared" si="123"/>
        <v>133.33333333333334</v>
      </c>
      <c r="AY98" s="525">
        <f>AY99+AY100</f>
        <v>1479.6</v>
      </c>
      <c r="AZ98" s="525">
        <f>AZ99+AZ100</f>
        <v>1549.5</v>
      </c>
      <c r="BA98" s="525">
        <f t="shared" si="94"/>
        <v>1547.4</v>
      </c>
      <c r="BB98" s="525">
        <f>BB99+BB100</f>
        <v>2.1</v>
      </c>
      <c r="BC98" s="525">
        <f>BC99+BC100</f>
        <v>113.1</v>
      </c>
      <c r="BD98" s="63">
        <f t="shared" si="141"/>
        <v>113.1</v>
      </c>
      <c r="BE98" s="63">
        <f>BE99+BE100</f>
        <v>0</v>
      </c>
      <c r="BF98" s="69">
        <f t="shared" si="129"/>
        <v>-1436.4</v>
      </c>
      <c r="BG98" s="63">
        <f t="shared" si="65"/>
        <v>7.2991287512100671</v>
      </c>
      <c r="BH98" s="735">
        <f>BH99+BH100</f>
        <v>104.5</v>
      </c>
      <c r="BI98" s="28">
        <f t="shared" si="130"/>
        <v>8.5999999999999943</v>
      </c>
      <c r="BJ98" s="161">
        <f t="shared" si="131"/>
        <v>108.22966507177031</v>
      </c>
      <c r="BL98" s="807"/>
      <c r="BM98" s="807"/>
      <c r="BN98" s="794"/>
      <c r="BO98" s="794"/>
      <c r="BP98" s="794"/>
      <c r="BQ98" s="794"/>
    </row>
    <row r="99" spans="1:69" ht="25.5" customHeight="1" x14ac:dyDescent="0.25">
      <c r="A99" s="594" t="s">
        <v>211</v>
      </c>
      <c r="B99" s="595">
        <v>32</v>
      </c>
      <c r="C99" s="433">
        <f t="shared" si="132"/>
        <v>292.7</v>
      </c>
      <c r="D99" s="433">
        <f t="shared" si="133"/>
        <v>292.7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-292.7</v>
      </c>
      <c r="I99" s="58">
        <f t="shared" si="93"/>
        <v>0</v>
      </c>
      <c r="J99" s="822">
        <f t="shared" si="135"/>
        <v>0</v>
      </c>
      <c r="K99" s="58">
        <f t="shared" si="119"/>
        <v>0</v>
      </c>
      <c r="L99" s="161" t="str">
        <f t="shared" si="136"/>
        <v xml:space="preserve"> </v>
      </c>
      <c r="M99" s="357">
        <f t="shared" si="137"/>
        <v>292.7</v>
      </c>
      <c r="N99" s="357">
        <f t="shared" si="138"/>
        <v>292.7</v>
      </c>
      <c r="O99" s="28">
        <f t="shared" ref="O99:O105" si="142">AA99+AK99+AS99</f>
        <v>0</v>
      </c>
      <c r="P99" s="28">
        <f t="shared" si="106"/>
        <v>0</v>
      </c>
      <c r="Q99" s="28">
        <f t="shared" si="97"/>
        <v>0</v>
      </c>
      <c r="R99" s="28">
        <f t="shared" si="108"/>
        <v>-292.7</v>
      </c>
      <c r="S99" s="28">
        <f t="shared" si="109"/>
        <v>0</v>
      </c>
      <c r="T99" s="822">
        <f t="shared" si="107"/>
        <v>0</v>
      </c>
      <c r="U99" s="89">
        <f t="shared" si="90"/>
        <v>0</v>
      </c>
      <c r="V99" s="671" t="str">
        <f t="shared" si="91"/>
        <v xml:space="preserve"> </v>
      </c>
      <c r="W99" s="845">
        <v>292.7</v>
      </c>
      <c r="X99" s="379">
        <v>292.7</v>
      </c>
      <c r="Y99" s="28">
        <f t="shared" si="127"/>
        <v>292.7</v>
      </c>
      <c r="Z99" s="544"/>
      <c r="AA99" s="951"/>
      <c r="AB99" s="357">
        <f t="shared" si="98"/>
        <v>0</v>
      </c>
      <c r="AC99" s="28"/>
      <c r="AD99" s="28">
        <f t="shared" si="118"/>
        <v>-292.7</v>
      </c>
      <c r="AE99" s="28">
        <f t="shared" si="117"/>
        <v>0</v>
      </c>
      <c r="AF99" s="889"/>
      <c r="AG99" s="28">
        <f t="shared" si="121"/>
        <v>0</v>
      </c>
      <c r="AH99" s="198" t="str">
        <f t="shared" si="122"/>
        <v xml:space="preserve"> </v>
      </c>
      <c r="AI99" s="498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84"/>
      <c r="AO99" s="28">
        <f t="shared" ref="AO99:AO132" si="143">AK99-AN99</f>
        <v>0</v>
      </c>
      <c r="AP99" s="198" t="str">
        <f t="shared" si="124"/>
        <v xml:space="preserve"> </v>
      </c>
      <c r="AQ99" s="145"/>
      <c r="AR99" s="364"/>
      <c r="AS99" s="34"/>
      <c r="AT99" s="28">
        <f t="shared" si="128"/>
        <v>0</v>
      </c>
      <c r="AU99" s="58" t="str">
        <f t="shared" si="125"/>
        <v xml:space="preserve"> </v>
      </c>
      <c r="AV99" s="735"/>
      <c r="AW99" s="28">
        <f t="shared" ref="AW99:AW132" si="144">AS99-AV99</f>
        <v>0</v>
      </c>
      <c r="AX99" s="467" t="str">
        <f t="shared" si="123"/>
        <v xml:space="preserve"> </v>
      </c>
      <c r="AY99" s="525"/>
      <c r="AZ99" s="370"/>
      <c r="BA99" s="370">
        <f t="shared" si="94"/>
        <v>0</v>
      </c>
      <c r="BB99" s="370"/>
      <c r="BC99" s="63"/>
      <c r="BD99" s="63">
        <f t="shared" si="141"/>
        <v>0</v>
      </c>
      <c r="BE99" s="63"/>
      <c r="BF99" s="69">
        <f t="shared" si="129"/>
        <v>0</v>
      </c>
      <c r="BG99" s="63" t="str">
        <f t="shared" si="65"/>
        <v xml:space="preserve"> </v>
      </c>
      <c r="BH99" s="735"/>
      <c r="BI99" s="28">
        <f t="shared" si="130"/>
        <v>0</v>
      </c>
      <c r="BJ99" s="161" t="str">
        <f t="shared" si="131"/>
        <v xml:space="preserve"> </v>
      </c>
      <c r="BL99" s="807">
        <f t="shared" si="95"/>
        <v>0</v>
      </c>
      <c r="BM99" s="807">
        <f t="shared" si="96"/>
        <v>0</v>
      </c>
      <c r="BN99" s="794"/>
      <c r="BO99" s="794"/>
      <c r="BP99" s="794"/>
      <c r="BQ99" s="794"/>
    </row>
    <row r="100" spans="1:69" ht="25.5" customHeight="1" x14ac:dyDescent="0.25">
      <c r="A100" s="594" t="s">
        <v>212</v>
      </c>
      <c r="B100" s="595">
        <v>33</v>
      </c>
      <c r="C100" s="433">
        <f t="shared" si="132"/>
        <v>2707.2</v>
      </c>
      <c r="D100" s="433">
        <f t="shared" si="133"/>
        <v>2778.6</v>
      </c>
      <c r="E100" s="58">
        <f t="shared" si="134"/>
        <v>135.29999999999998</v>
      </c>
      <c r="F100" s="58">
        <f t="shared" si="103"/>
        <v>132</v>
      </c>
      <c r="G100" s="58">
        <f t="shared" si="104"/>
        <v>3.3</v>
      </c>
      <c r="H100" s="58">
        <f t="shared" si="92"/>
        <v>-2643.2999999999997</v>
      </c>
      <c r="I100" s="58">
        <f t="shared" si="93"/>
        <v>4.869358669833729</v>
      </c>
      <c r="J100" s="822">
        <f t="shared" si="135"/>
        <v>164.5</v>
      </c>
      <c r="K100" s="58">
        <f t="shared" si="119"/>
        <v>-29.200000000000017</v>
      </c>
      <c r="L100" s="161">
        <f t="shared" si="136"/>
        <v>82.249240121580542</v>
      </c>
      <c r="M100" s="357">
        <f t="shared" si="137"/>
        <v>1227.5999999999999</v>
      </c>
      <c r="N100" s="357">
        <f t="shared" si="138"/>
        <v>1229.0999999999999</v>
      </c>
      <c r="O100" s="28">
        <f t="shared" si="142"/>
        <v>22.2</v>
      </c>
      <c r="P100" s="28">
        <f t="shared" si="106"/>
        <v>18.899999999999999</v>
      </c>
      <c r="Q100" s="28">
        <f t="shared" si="97"/>
        <v>3.3</v>
      </c>
      <c r="R100" s="28">
        <f t="shared" si="108"/>
        <v>-1206.8999999999999</v>
      </c>
      <c r="S100" s="28">
        <f t="shared" si="109"/>
        <v>1.8061996582865514</v>
      </c>
      <c r="T100" s="822">
        <f t="shared" ref="T100:T132" si="145">AF100+AN100+AV100</f>
        <v>60</v>
      </c>
      <c r="U100" s="89">
        <f t="shared" ref="U100:U132" si="146">O100-T100</f>
        <v>-37.799999999999997</v>
      </c>
      <c r="V100" s="671">
        <f t="shared" ref="V100:V132" si="147">IF(T100&lt;&gt;0,IF(O100/T100*100&lt;0,"&lt;0",IF(O100/T100*100&gt;200,"&gt;200",O100/T100*100))," ")</f>
        <v>37</v>
      </c>
      <c r="W100" s="848">
        <v>1192.3</v>
      </c>
      <c r="X100" s="497">
        <v>1193.8</v>
      </c>
      <c r="Y100" s="28">
        <f t="shared" si="127"/>
        <v>843.8</v>
      </c>
      <c r="Z100" s="924">
        <v>350</v>
      </c>
      <c r="AA100" s="951">
        <v>21.5</v>
      </c>
      <c r="AB100" s="357">
        <f t="shared" si="98"/>
        <v>18.2</v>
      </c>
      <c r="AC100" s="28">
        <v>3.3</v>
      </c>
      <c r="AD100" s="28">
        <f t="shared" si="118"/>
        <v>-1172.3</v>
      </c>
      <c r="AE100" s="28">
        <f t="shared" si="117"/>
        <v>1.8009716870497572</v>
      </c>
      <c r="AF100" s="889">
        <v>59.5</v>
      </c>
      <c r="AG100" s="28">
        <f t="shared" ref="AG100:AG132" si="148">AA100-AF100</f>
        <v>-38</v>
      </c>
      <c r="AH100" s="198">
        <f t="shared" si="122"/>
        <v>36.134453781512605</v>
      </c>
      <c r="AI100" s="379">
        <v>4.2</v>
      </c>
      <c r="AJ100" s="28">
        <v>4.2</v>
      </c>
      <c r="AK100" s="28">
        <v>0.3</v>
      </c>
      <c r="AL100" s="28">
        <f t="shared" si="139"/>
        <v>-3.9000000000000004</v>
      </c>
      <c r="AM100" s="28">
        <f t="shared" si="140"/>
        <v>7.1428571428571423</v>
      </c>
      <c r="AN100" s="784">
        <v>0.2</v>
      </c>
      <c r="AO100" s="28">
        <f t="shared" si="143"/>
        <v>9.9999999999999978E-2</v>
      </c>
      <c r="AP100" s="198">
        <f t="shared" si="124"/>
        <v>149.99999999999997</v>
      </c>
      <c r="AQ100" s="145">
        <v>31.1</v>
      </c>
      <c r="AR100" s="357">
        <v>31.1</v>
      </c>
      <c r="AS100" s="28">
        <v>0.4</v>
      </c>
      <c r="AT100" s="28">
        <f t="shared" si="128"/>
        <v>-30.700000000000003</v>
      </c>
      <c r="AU100" s="58">
        <f t="shared" si="125"/>
        <v>1.2861736334405145</v>
      </c>
      <c r="AV100" s="735">
        <v>0.3</v>
      </c>
      <c r="AW100" s="28">
        <f t="shared" si="144"/>
        <v>0.10000000000000003</v>
      </c>
      <c r="AX100" s="467">
        <f t="shared" si="123"/>
        <v>133.33333333333334</v>
      </c>
      <c r="AY100" s="525">
        <v>1479.6</v>
      </c>
      <c r="AZ100" s="370">
        <v>1549.5</v>
      </c>
      <c r="BA100" s="370">
        <f t="shared" si="94"/>
        <v>1547.4</v>
      </c>
      <c r="BB100" s="370">
        <v>2.1</v>
      </c>
      <c r="BC100" s="63">
        <v>113.1</v>
      </c>
      <c r="BD100" s="63">
        <f t="shared" si="141"/>
        <v>113.1</v>
      </c>
      <c r="BE100" s="63"/>
      <c r="BF100" s="69">
        <f t="shared" si="129"/>
        <v>-1436.4</v>
      </c>
      <c r="BG100" s="63">
        <f t="shared" si="65"/>
        <v>7.2991287512100671</v>
      </c>
      <c r="BH100" s="735">
        <v>104.5</v>
      </c>
      <c r="BI100" s="28">
        <f t="shared" si="130"/>
        <v>8.5999999999999943</v>
      </c>
      <c r="BJ100" s="161">
        <f t="shared" si="131"/>
        <v>108.22966507177031</v>
      </c>
      <c r="BL100" s="807">
        <f t="shared" si="95"/>
        <v>3.3000000000000003</v>
      </c>
      <c r="BM100" s="807">
        <f t="shared" si="96"/>
        <v>0.1</v>
      </c>
      <c r="BN100" s="794"/>
      <c r="BO100" s="794"/>
      <c r="BP100" s="794">
        <v>0.1</v>
      </c>
      <c r="BQ100" s="794">
        <v>3.2</v>
      </c>
    </row>
    <row r="101" spans="1:69" ht="32.25" customHeight="1" x14ac:dyDescent="0.25">
      <c r="A101" s="594" t="s">
        <v>273</v>
      </c>
      <c r="B101" s="604" t="s">
        <v>360</v>
      </c>
      <c r="C101" s="433">
        <f t="shared" si="132"/>
        <v>-1029.3</v>
      </c>
      <c r="D101" s="433">
        <f t="shared" si="133"/>
        <v>-1039.5</v>
      </c>
      <c r="E101" s="58">
        <f t="shared" si="134"/>
        <v>-148.1</v>
      </c>
      <c r="F101" s="58">
        <f t="shared" si="103"/>
        <v>-148.1</v>
      </c>
      <c r="G101" s="58">
        <f t="shared" si="104"/>
        <v>0</v>
      </c>
      <c r="H101" s="58">
        <f t="shared" si="92"/>
        <v>891.4</v>
      </c>
      <c r="I101" s="58">
        <f t="shared" si="93"/>
        <v>14.247234247234248</v>
      </c>
      <c r="J101" s="822">
        <f t="shared" si="135"/>
        <v>-23.299999999999997</v>
      </c>
      <c r="K101" s="58">
        <f t="shared" si="119"/>
        <v>-124.8</v>
      </c>
      <c r="L101" s="161" t="str">
        <f t="shared" si="136"/>
        <v>&gt;200</v>
      </c>
      <c r="M101" s="357">
        <f t="shared" si="137"/>
        <v>14.8</v>
      </c>
      <c r="N101" s="357">
        <f t="shared" si="138"/>
        <v>14.8</v>
      </c>
      <c r="O101" s="28">
        <f t="shared" si="142"/>
        <v>9.9999999999999978E-2</v>
      </c>
      <c r="P101" s="28">
        <f t="shared" si="106"/>
        <v>9.9999999999999978E-2</v>
      </c>
      <c r="Q101" s="28">
        <f t="shared" si="97"/>
        <v>0</v>
      </c>
      <c r="R101" s="28">
        <f t="shared" si="108"/>
        <v>-14.700000000000001</v>
      </c>
      <c r="S101" s="28">
        <f t="shared" si="109"/>
        <v>0.67567567567567544</v>
      </c>
      <c r="T101" s="822">
        <f t="shared" si="145"/>
        <v>1.1000000000000001</v>
      </c>
      <c r="U101" s="89">
        <f t="shared" si="146"/>
        <v>-1</v>
      </c>
      <c r="V101" s="671">
        <f t="shared" si="147"/>
        <v>9.0909090909090882</v>
      </c>
      <c r="W101" s="848">
        <f>W102+W103+W104+W105</f>
        <v>13.600000000000001</v>
      </c>
      <c r="X101" s="497">
        <f>X102+X103+X104+X105</f>
        <v>13.600000000000001</v>
      </c>
      <c r="Y101" s="28">
        <f t="shared" si="127"/>
        <v>13.600000000000001</v>
      </c>
      <c r="Z101" s="924">
        <f>Z102+Z103+Z104+Z105</f>
        <v>0</v>
      </c>
      <c r="AA101" s="951">
        <f>AA102+AA103+AA104+AA105</f>
        <v>9.9999999999999978E-2</v>
      </c>
      <c r="AB101" s="357">
        <f t="shared" si="98"/>
        <v>9.9999999999999978E-2</v>
      </c>
      <c r="AC101" s="28">
        <f>AC102+AC103+AC104+AC105</f>
        <v>0</v>
      </c>
      <c r="AD101" s="28">
        <f t="shared" si="118"/>
        <v>-13.500000000000002</v>
      </c>
      <c r="AE101" s="28">
        <f t="shared" si="117"/>
        <v>0.73529411764705854</v>
      </c>
      <c r="AF101" s="889">
        <f>AF102+AF103+AF104+AF105</f>
        <v>1.1000000000000001</v>
      </c>
      <c r="AG101" s="28">
        <f t="shared" si="148"/>
        <v>-1</v>
      </c>
      <c r="AH101" s="198">
        <f t="shared" si="122"/>
        <v>9.0909090909090882</v>
      </c>
      <c r="AI101" s="544">
        <f>AI102+AI103+AI104+AI105</f>
        <v>1.2</v>
      </c>
      <c r="AJ101" s="28">
        <f>AJ102+AJ103+AJ104+AJ105</f>
        <v>1.2</v>
      </c>
      <c r="AK101" s="28">
        <f>AK102+AK103+AK104+AK105</f>
        <v>0</v>
      </c>
      <c r="AL101" s="28">
        <f t="shared" si="139"/>
        <v>-1.2</v>
      </c>
      <c r="AM101" s="28">
        <f t="shared" si="140"/>
        <v>0</v>
      </c>
      <c r="AN101" s="784">
        <f>AN102+AN103+AN104+AN105</f>
        <v>0</v>
      </c>
      <c r="AO101" s="28">
        <f t="shared" si="143"/>
        <v>0</v>
      </c>
      <c r="AP101" s="198" t="str">
        <f t="shared" si="124"/>
        <v xml:space="preserve"> </v>
      </c>
      <c r="AQ101" s="357">
        <f>AQ102+AQ103+AQ104+AQ105</f>
        <v>0</v>
      </c>
      <c r="AR101" s="364">
        <f>AR102+AR103+AR104+AR105</f>
        <v>0</v>
      </c>
      <c r="AS101" s="364">
        <f>AS102</f>
        <v>0</v>
      </c>
      <c r="AT101" s="28">
        <f t="shared" si="128"/>
        <v>0</v>
      </c>
      <c r="AU101" s="58" t="str">
        <f t="shared" si="125"/>
        <v xml:space="preserve"> </v>
      </c>
      <c r="AV101" s="735"/>
      <c r="AW101" s="57"/>
      <c r="AX101" s="467"/>
      <c r="AY101" s="548">
        <f>AY102+AY103+AY104+AY105</f>
        <v>-1044.0999999999999</v>
      </c>
      <c r="AZ101" s="548">
        <f>AZ102+AZ103+AZ104+AZ105</f>
        <v>-1054.3</v>
      </c>
      <c r="BA101" s="548">
        <f t="shared" si="94"/>
        <v>-1054.3</v>
      </c>
      <c r="BB101" s="548">
        <f>BB102+BB103+BB104+BB105</f>
        <v>0</v>
      </c>
      <c r="BC101" s="548">
        <f>BC102+BC103+BC104+BC105</f>
        <v>-148.19999999999999</v>
      </c>
      <c r="BD101" s="63">
        <f t="shared" si="141"/>
        <v>-148.19999999999999</v>
      </c>
      <c r="BE101" s="63">
        <f>BE102+BE103+BE104+BE105</f>
        <v>0</v>
      </c>
      <c r="BF101" s="69">
        <f t="shared" si="129"/>
        <v>906.09999999999991</v>
      </c>
      <c r="BG101" s="63">
        <f t="shared" si="65"/>
        <v>14.056720098643648</v>
      </c>
      <c r="BH101" s="735">
        <f>BH102+BH103+BH104+BH105</f>
        <v>-24.4</v>
      </c>
      <c r="BI101" s="28">
        <f t="shared" si="130"/>
        <v>-123.79999999999998</v>
      </c>
      <c r="BJ101" s="161" t="str">
        <f t="shared" si="131"/>
        <v>&gt;200</v>
      </c>
      <c r="BL101" s="807">
        <f t="shared" si="95"/>
        <v>-1.2</v>
      </c>
      <c r="BM101" s="807">
        <f t="shared" si="96"/>
        <v>0</v>
      </c>
      <c r="BN101" s="794">
        <v>0</v>
      </c>
      <c r="BO101" s="794"/>
      <c r="BP101" s="794"/>
      <c r="BQ101" s="794">
        <v>-1.2</v>
      </c>
    </row>
    <row r="102" spans="1:69" ht="36" customHeight="1" x14ac:dyDescent="0.25">
      <c r="A102" s="575" t="s">
        <v>213</v>
      </c>
      <c r="B102" s="595">
        <v>34</v>
      </c>
      <c r="C102" s="436">
        <f t="shared" si="132"/>
        <v>-4.5999999999999996</v>
      </c>
      <c r="D102" s="436">
        <f t="shared" si="133"/>
        <v>-4.5999999999999996</v>
      </c>
      <c r="E102" s="58">
        <f t="shared" si="134"/>
        <v>-0.6</v>
      </c>
      <c r="F102" s="58">
        <f t="shared" si="103"/>
        <v>-0.6</v>
      </c>
      <c r="G102" s="58">
        <f t="shared" si="104"/>
        <v>0</v>
      </c>
      <c r="H102" s="58">
        <f t="shared" si="92"/>
        <v>3.9999999999999996</v>
      </c>
      <c r="I102" s="58">
        <f t="shared" si="93"/>
        <v>13.043478260869565</v>
      </c>
      <c r="J102" s="822">
        <f t="shared" si="135"/>
        <v>0</v>
      </c>
      <c r="K102" s="58">
        <f t="shared" si="119"/>
        <v>-0.6</v>
      </c>
      <c r="L102" s="161" t="str">
        <f t="shared" si="136"/>
        <v xml:space="preserve"> </v>
      </c>
      <c r="M102" s="357">
        <f t="shared" si="137"/>
        <v>-4.5999999999999996</v>
      </c>
      <c r="N102" s="357">
        <f t="shared" si="138"/>
        <v>-4.5999999999999996</v>
      </c>
      <c r="O102" s="28">
        <f t="shared" si="142"/>
        <v>-0.6</v>
      </c>
      <c r="P102" s="28">
        <f t="shared" si="106"/>
        <v>-0.6</v>
      </c>
      <c r="Q102" s="28">
        <f t="shared" si="97"/>
        <v>0</v>
      </c>
      <c r="R102" s="28">
        <f t="shared" si="108"/>
        <v>3.9999999999999996</v>
      </c>
      <c r="S102" s="28">
        <f t="shared" si="109"/>
        <v>13.043478260869565</v>
      </c>
      <c r="T102" s="822">
        <f t="shared" si="145"/>
        <v>0</v>
      </c>
      <c r="U102" s="79">
        <f t="shared" si="146"/>
        <v>-0.6</v>
      </c>
      <c r="V102" s="671" t="str">
        <f t="shared" si="147"/>
        <v xml:space="preserve"> </v>
      </c>
      <c r="W102" s="848">
        <v>-4.5999999999999996</v>
      </c>
      <c r="X102" s="497">
        <v>-4.5999999999999996</v>
      </c>
      <c r="Y102" s="28">
        <f t="shared" si="127"/>
        <v>-4.5999999999999996</v>
      </c>
      <c r="Z102" s="924"/>
      <c r="AA102" s="951">
        <v>-0.6</v>
      </c>
      <c r="AB102" s="357">
        <f t="shared" si="98"/>
        <v>-0.6</v>
      </c>
      <c r="AC102" s="28"/>
      <c r="AD102" s="28">
        <f t="shared" si="118"/>
        <v>3.9999999999999996</v>
      </c>
      <c r="AE102" s="28">
        <f t="shared" si="117"/>
        <v>13.043478260869565</v>
      </c>
      <c r="AF102" s="889"/>
      <c r="AG102" s="28">
        <f t="shared" si="148"/>
        <v>-0.6</v>
      </c>
      <c r="AH102" s="198" t="str">
        <f t="shared" si="122"/>
        <v xml:space="preserve"> </v>
      </c>
      <c r="AI102" s="379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84"/>
      <c r="AO102" s="28">
        <f t="shared" si="143"/>
        <v>0</v>
      </c>
      <c r="AP102" s="198" t="str">
        <f t="shared" si="124"/>
        <v xml:space="preserve"> </v>
      </c>
      <c r="AQ102" s="145"/>
      <c r="AR102" s="364"/>
      <c r="AS102" s="34"/>
      <c r="AT102" s="34">
        <f t="shared" ref="AT102:AT132" si="149">AS102-AR102</f>
        <v>0</v>
      </c>
      <c r="AU102" s="29" t="str">
        <f t="shared" si="125"/>
        <v xml:space="preserve"> </v>
      </c>
      <c r="AV102" s="735"/>
      <c r="AW102" s="57">
        <f t="shared" si="144"/>
        <v>0</v>
      </c>
      <c r="AX102" s="456" t="str">
        <f t="shared" si="123"/>
        <v xml:space="preserve"> </v>
      </c>
      <c r="AY102" s="517"/>
      <c r="AZ102" s="370"/>
      <c r="BA102" s="370">
        <f t="shared" si="94"/>
        <v>0</v>
      </c>
      <c r="BB102" s="370"/>
      <c r="BC102" s="63"/>
      <c r="BD102" s="63">
        <f t="shared" si="141"/>
        <v>0</v>
      </c>
      <c r="BE102" s="63"/>
      <c r="BF102" s="69">
        <f t="shared" si="129"/>
        <v>0</v>
      </c>
      <c r="BG102" s="63" t="str">
        <f t="shared" si="65"/>
        <v xml:space="preserve"> </v>
      </c>
      <c r="BH102" s="735"/>
      <c r="BI102" s="28">
        <f t="shared" si="130"/>
        <v>0</v>
      </c>
      <c r="BJ102" s="161" t="str">
        <f t="shared" si="131"/>
        <v xml:space="preserve"> </v>
      </c>
      <c r="BL102" s="807">
        <f t="shared" si="95"/>
        <v>0</v>
      </c>
      <c r="BM102" s="807">
        <f t="shared" si="96"/>
        <v>0</v>
      </c>
      <c r="BN102" s="794"/>
      <c r="BO102" s="794"/>
      <c r="BP102" s="794"/>
      <c r="BQ102" s="794"/>
    </row>
    <row r="103" spans="1:69" ht="25.5" customHeight="1" x14ac:dyDescent="0.25">
      <c r="A103" s="594" t="s">
        <v>214</v>
      </c>
      <c r="B103" s="595">
        <v>35</v>
      </c>
      <c r="C103" s="433">
        <f t="shared" si="132"/>
        <v>19.3</v>
      </c>
      <c r="D103" s="433">
        <f t="shared" si="133"/>
        <v>19.3</v>
      </c>
      <c r="E103" s="58">
        <f t="shared" si="134"/>
        <v>0.7</v>
      </c>
      <c r="F103" s="58">
        <f t="shared" si="103"/>
        <v>0.7</v>
      </c>
      <c r="G103" s="58">
        <f t="shared" si="104"/>
        <v>0</v>
      </c>
      <c r="H103" s="58">
        <f t="shared" si="92"/>
        <v>-18.600000000000001</v>
      </c>
      <c r="I103" s="58">
        <f t="shared" si="93"/>
        <v>3.6269430051813467</v>
      </c>
      <c r="J103" s="822">
        <f t="shared" si="135"/>
        <v>1.1000000000000001</v>
      </c>
      <c r="K103" s="58">
        <f t="shared" si="119"/>
        <v>-0.40000000000000013</v>
      </c>
      <c r="L103" s="161">
        <f t="shared" si="136"/>
        <v>63.636363636363626</v>
      </c>
      <c r="M103" s="357">
        <f t="shared" si="137"/>
        <v>19.3</v>
      </c>
      <c r="N103" s="357">
        <f t="shared" si="138"/>
        <v>19.3</v>
      </c>
      <c r="O103" s="28">
        <f t="shared" si="142"/>
        <v>0.7</v>
      </c>
      <c r="P103" s="28">
        <f t="shared" si="106"/>
        <v>0.7</v>
      </c>
      <c r="Q103" s="28">
        <f t="shared" si="97"/>
        <v>0</v>
      </c>
      <c r="R103" s="28">
        <f t="shared" si="108"/>
        <v>-18.600000000000001</v>
      </c>
      <c r="S103" s="28">
        <f t="shared" si="109"/>
        <v>3.6269430051813467</v>
      </c>
      <c r="T103" s="822">
        <f t="shared" si="145"/>
        <v>1.1000000000000001</v>
      </c>
      <c r="U103" s="89">
        <f t="shared" si="146"/>
        <v>-0.40000000000000013</v>
      </c>
      <c r="V103" s="671">
        <f t="shared" si="147"/>
        <v>63.636363636363626</v>
      </c>
      <c r="W103" s="848">
        <v>18.100000000000001</v>
      </c>
      <c r="X103" s="497">
        <v>18.100000000000001</v>
      </c>
      <c r="Y103" s="28">
        <f t="shared" si="127"/>
        <v>18.100000000000001</v>
      </c>
      <c r="Z103" s="924"/>
      <c r="AA103" s="951">
        <v>0.7</v>
      </c>
      <c r="AB103" s="357">
        <f t="shared" si="98"/>
        <v>0.7</v>
      </c>
      <c r="AC103" s="28"/>
      <c r="AD103" s="28">
        <f t="shared" si="118"/>
        <v>-17.400000000000002</v>
      </c>
      <c r="AE103" s="28">
        <f t="shared" si="117"/>
        <v>3.8674033149171261</v>
      </c>
      <c r="AF103" s="889">
        <v>1.1000000000000001</v>
      </c>
      <c r="AG103" s="28">
        <f t="shared" si="148"/>
        <v>-0.40000000000000013</v>
      </c>
      <c r="AH103" s="198">
        <f t="shared" si="122"/>
        <v>63.636363636363626</v>
      </c>
      <c r="AI103" s="379">
        <v>1.2</v>
      </c>
      <c r="AJ103" s="28">
        <v>1.2</v>
      </c>
      <c r="AK103" s="28"/>
      <c r="AL103" s="28">
        <f t="shared" si="139"/>
        <v>-1.2</v>
      </c>
      <c r="AM103" s="28">
        <f t="shared" si="140"/>
        <v>0</v>
      </c>
      <c r="AN103" s="784"/>
      <c r="AO103" s="28">
        <f t="shared" si="143"/>
        <v>0</v>
      </c>
      <c r="AP103" s="198" t="str">
        <f t="shared" si="124"/>
        <v xml:space="preserve"> </v>
      </c>
      <c r="AQ103" s="145"/>
      <c r="AR103" s="364"/>
      <c r="AS103" s="34"/>
      <c r="AT103" s="34">
        <f t="shared" si="149"/>
        <v>0</v>
      </c>
      <c r="AU103" s="58" t="str">
        <f t="shared" si="125"/>
        <v xml:space="preserve"> </v>
      </c>
      <c r="AV103" s="735"/>
      <c r="AW103" s="57">
        <f t="shared" si="144"/>
        <v>0</v>
      </c>
      <c r="AX103" s="467" t="str">
        <f t="shared" si="123"/>
        <v xml:space="preserve"> </v>
      </c>
      <c r="AY103" s="525"/>
      <c r="AZ103" s="370"/>
      <c r="BA103" s="370">
        <f t="shared" si="94"/>
        <v>0</v>
      </c>
      <c r="BB103" s="370"/>
      <c r="BC103" s="63"/>
      <c r="BD103" s="63">
        <f t="shared" si="141"/>
        <v>0</v>
      </c>
      <c r="BE103" s="63"/>
      <c r="BF103" s="69">
        <f t="shared" si="129"/>
        <v>0</v>
      </c>
      <c r="BG103" s="63" t="str">
        <f t="shared" si="65"/>
        <v xml:space="preserve"> </v>
      </c>
      <c r="BH103" s="735"/>
      <c r="BI103" s="28">
        <f t="shared" si="130"/>
        <v>0</v>
      </c>
      <c r="BJ103" s="161" t="str">
        <f t="shared" si="131"/>
        <v xml:space="preserve"> </v>
      </c>
      <c r="BL103" s="807">
        <f t="shared" si="95"/>
        <v>0</v>
      </c>
      <c r="BM103" s="807">
        <f t="shared" si="96"/>
        <v>0</v>
      </c>
      <c r="BN103" s="794"/>
      <c r="BO103" s="794"/>
      <c r="BP103" s="794"/>
      <c r="BQ103" s="794"/>
    </row>
    <row r="104" spans="1:69" ht="25.5" customHeight="1" x14ac:dyDescent="0.25">
      <c r="A104" s="594" t="s">
        <v>215</v>
      </c>
      <c r="B104" s="595">
        <v>36</v>
      </c>
      <c r="C104" s="433">
        <f t="shared" si="132"/>
        <v>0.1</v>
      </c>
      <c r="D104" s="433">
        <f t="shared" si="133"/>
        <v>0.1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-0.1</v>
      </c>
      <c r="I104" s="58">
        <f t="shared" si="93"/>
        <v>0</v>
      </c>
      <c r="J104" s="822">
        <f t="shared" si="135"/>
        <v>0</v>
      </c>
      <c r="K104" s="58">
        <f t="shared" si="119"/>
        <v>0</v>
      </c>
      <c r="L104" s="161" t="str">
        <f t="shared" si="136"/>
        <v xml:space="preserve"> </v>
      </c>
      <c r="M104" s="357">
        <f t="shared" si="137"/>
        <v>0.1</v>
      </c>
      <c r="N104" s="357">
        <f t="shared" si="138"/>
        <v>0.1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-0.1</v>
      </c>
      <c r="S104" s="28">
        <f t="shared" si="109"/>
        <v>0</v>
      </c>
      <c r="T104" s="822">
        <f t="shared" si="145"/>
        <v>0</v>
      </c>
      <c r="U104" s="89">
        <f t="shared" si="146"/>
        <v>0</v>
      </c>
      <c r="V104" s="671" t="str">
        <f t="shared" si="147"/>
        <v xml:space="preserve"> </v>
      </c>
      <c r="W104" s="848">
        <v>0.1</v>
      </c>
      <c r="X104" s="497">
        <v>0.1</v>
      </c>
      <c r="Y104" s="28">
        <f t="shared" si="127"/>
        <v>0.1</v>
      </c>
      <c r="Z104" s="924"/>
      <c r="AA104" s="951"/>
      <c r="AB104" s="357">
        <f t="shared" si="98"/>
        <v>0</v>
      </c>
      <c r="AC104" s="28"/>
      <c r="AD104" s="28">
        <f t="shared" si="118"/>
        <v>-0.1</v>
      </c>
      <c r="AE104" s="28">
        <f t="shared" si="117"/>
        <v>0</v>
      </c>
      <c r="AF104" s="889"/>
      <c r="AG104" s="28">
        <f t="shared" si="148"/>
        <v>0</v>
      </c>
      <c r="AH104" s="198" t="str">
        <f t="shared" si="122"/>
        <v xml:space="preserve"> </v>
      </c>
      <c r="AI104" s="379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84"/>
      <c r="AO104" s="28">
        <f t="shared" si="143"/>
        <v>0</v>
      </c>
      <c r="AP104" s="198" t="str">
        <f t="shared" si="124"/>
        <v xml:space="preserve"> </v>
      </c>
      <c r="AQ104" s="145"/>
      <c r="AR104" s="364"/>
      <c r="AS104" s="34"/>
      <c r="AT104" s="34">
        <f t="shared" si="149"/>
        <v>0</v>
      </c>
      <c r="AU104" s="58" t="str">
        <f t="shared" si="125"/>
        <v xml:space="preserve"> </v>
      </c>
      <c r="AV104" s="735"/>
      <c r="AW104" s="57">
        <f t="shared" si="144"/>
        <v>0</v>
      </c>
      <c r="AX104" s="467" t="str">
        <f t="shared" si="123"/>
        <v xml:space="preserve"> </v>
      </c>
      <c r="AY104" s="525"/>
      <c r="AZ104" s="370"/>
      <c r="BA104" s="370">
        <f t="shared" si="94"/>
        <v>0</v>
      </c>
      <c r="BB104" s="370"/>
      <c r="BC104" s="63"/>
      <c r="BD104" s="63">
        <f t="shared" si="141"/>
        <v>0</v>
      </c>
      <c r="BE104" s="63"/>
      <c r="BF104" s="69">
        <f>BC104-AZ104</f>
        <v>0</v>
      </c>
      <c r="BG104" s="63" t="str">
        <f>IF(AZ104&lt;&gt;0,IF(BC104/AZ104*100&lt;0,"&lt;0",IF(BC104/AZ104*100&gt;200,"&gt;200",BC104/AZ104*100))," ")</f>
        <v xml:space="preserve"> </v>
      </c>
      <c r="BH104" s="735"/>
      <c r="BI104" s="28">
        <f t="shared" si="130"/>
        <v>0</v>
      </c>
      <c r="BJ104" s="161" t="str">
        <f t="shared" si="131"/>
        <v xml:space="preserve"> </v>
      </c>
      <c r="BL104" s="807">
        <f t="shared" si="95"/>
        <v>0</v>
      </c>
      <c r="BM104" s="807">
        <f t="shared" si="96"/>
        <v>0</v>
      </c>
      <c r="BN104" s="794"/>
      <c r="BO104" s="794"/>
      <c r="BP104" s="794"/>
      <c r="BQ104" s="794"/>
    </row>
    <row r="105" spans="1:69" ht="25.5" customHeight="1" x14ac:dyDescent="0.25">
      <c r="A105" s="594" t="s">
        <v>216</v>
      </c>
      <c r="B105" s="595">
        <v>37</v>
      </c>
      <c r="C105" s="433">
        <f t="shared" si="132"/>
        <v>-1044.0999999999999</v>
      </c>
      <c r="D105" s="433">
        <f t="shared" si="133"/>
        <v>-1054.3</v>
      </c>
      <c r="E105" s="58">
        <f t="shared" si="134"/>
        <v>-148.19999999999999</v>
      </c>
      <c r="F105" s="58">
        <f t="shared" si="103"/>
        <v>-148.19999999999999</v>
      </c>
      <c r="G105" s="58">
        <f t="shared" si="104"/>
        <v>0</v>
      </c>
      <c r="H105" s="58">
        <f t="shared" si="92"/>
        <v>906.09999999999991</v>
      </c>
      <c r="I105" s="58">
        <f t="shared" si="93"/>
        <v>14.056720098643648</v>
      </c>
      <c r="J105" s="822">
        <f t="shared" si="135"/>
        <v>-24.4</v>
      </c>
      <c r="K105" s="58">
        <f t="shared" si="119"/>
        <v>-123.79999999999998</v>
      </c>
      <c r="L105" s="161" t="str">
        <f t="shared" si="136"/>
        <v>&gt;200</v>
      </c>
      <c r="M105" s="357">
        <f t="shared" si="137"/>
        <v>0</v>
      </c>
      <c r="N105" s="357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822">
        <f t="shared" si="145"/>
        <v>0</v>
      </c>
      <c r="U105" s="89">
        <f t="shared" si="146"/>
        <v>0</v>
      </c>
      <c r="V105" s="671" t="str">
        <f t="shared" si="147"/>
        <v xml:space="preserve"> </v>
      </c>
      <c r="W105" s="862"/>
      <c r="X105" s="514"/>
      <c r="Y105" s="28">
        <f t="shared" si="127"/>
        <v>0</v>
      </c>
      <c r="Z105" s="937"/>
      <c r="AA105" s="951"/>
      <c r="AB105" s="357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89"/>
      <c r="AG105" s="28">
        <f t="shared" si="148"/>
        <v>0</v>
      </c>
      <c r="AH105" s="198" t="str">
        <f t="shared" si="122"/>
        <v xml:space="preserve"> </v>
      </c>
      <c r="AI105" s="442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84"/>
      <c r="AO105" s="49">
        <f t="shared" si="143"/>
        <v>0</v>
      </c>
      <c r="AP105" s="198" t="str">
        <f t="shared" si="124"/>
        <v xml:space="preserve"> </v>
      </c>
      <c r="AQ105" s="145"/>
      <c r="AR105" s="367"/>
      <c r="AS105" s="57"/>
      <c r="AT105" s="57">
        <f t="shared" si="149"/>
        <v>0</v>
      </c>
      <c r="AU105" s="58" t="str">
        <f t="shared" si="125"/>
        <v xml:space="preserve"> </v>
      </c>
      <c r="AV105" s="735"/>
      <c r="AW105" s="57">
        <f t="shared" si="144"/>
        <v>0</v>
      </c>
      <c r="AX105" s="467" t="str">
        <f t="shared" si="123"/>
        <v xml:space="preserve"> </v>
      </c>
      <c r="AY105" s="525">
        <v>-1044.0999999999999</v>
      </c>
      <c r="AZ105" s="370">
        <v>-1054.3</v>
      </c>
      <c r="BA105" s="370">
        <f t="shared" si="94"/>
        <v>-1054.3</v>
      </c>
      <c r="BB105" s="370"/>
      <c r="BC105" s="63">
        <v>-148.19999999999999</v>
      </c>
      <c r="BD105" s="63">
        <f t="shared" si="141"/>
        <v>-148.19999999999999</v>
      </c>
      <c r="BE105" s="63"/>
      <c r="BF105" s="69">
        <f>BC105-AZ105</f>
        <v>906.09999999999991</v>
      </c>
      <c r="BG105" s="63">
        <f>IF(AZ105&lt;&gt;0,IF(BC105/AZ105*100&lt;0,"&lt;0",IF(BC105/AZ105*100&gt;200,"&gt;200",BC105/AZ105*100))," ")</f>
        <v>14.056720098643648</v>
      </c>
      <c r="BH105" s="735">
        <v>-24.4</v>
      </c>
      <c r="BI105" s="28">
        <f t="shared" si="130"/>
        <v>-123.79999999999998</v>
      </c>
      <c r="BJ105" s="161" t="str">
        <f t="shared" si="131"/>
        <v>&gt;200</v>
      </c>
      <c r="BL105" s="807">
        <f t="shared" si="95"/>
        <v>-1.2</v>
      </c>
      <c r="BM105" s="807">
        <f t="shared" si="96"/>
        <v>0</v>
      </c>
      <c r="BN105" s="794"/>
      <c r="BO105" s="794"/>
      <c r="BP105" s="794"/>
      <c r="BQ105" s="794">
        <v>-1.2</v>
      </c>
    </row>
    <row r="106" spans="1:69" ht="33" customHeight="1" x14ac:dyDescent="0.25">
      <c r="A106" s="605" t="s">
        <v>217</v>
      </c>
      <c r="B106" s="606" t="s">
        <v>225</v>
      </c>
      <c r="C106" s="437">
        <f>C107+C110+C112+C114+C116+C118+C120+C123+C125+C127-C84</f>
        <v>78211.199999999997</v>
      </c>
      <c r="D106" s="309">
        <f>D107+D110+D112+D114+D116+D118+D120+D123+D125+D127</f>
        <v>97142.1</v>
      </c>
      <c r="E106" s="309">
        <f>E107+E110+E112+E114+E116+E118+E120+E123+E125+E127</f>
        <v>13267.5</v>
      </c>
      <c r="F106" s="309">
        <f>F107+F110+F112+F114+F116+F118+F120+F123+F125+F127</f>
        <v>13059.400000000001</v>
      </c>
      <c r="G106" s="309">
        <f>Q106+BE106-G126</f>
        <v>208.1</v>
      </c>
      <c r="H106" s="309">
        <f t="shared" si="92"/>
        <v>-83874.600000000006</v>
      </c>
      <c r="I106" s="309">
        <f t="shared" si="93"/>
        <v>13.657827038946039</v>
      </c>
      <c r="J106" s="763">
        <f>J107+J110+J112+J114+J116+J118+J120+J123+J125+J127</f>
        <v>11116.7</v>
      </c>
      <c r="K106" s="309">
        <f t="shared" si="119"/>
        <v>2150.7999999999993</v>
      </c>
      <c r="L106" s="310">
        <f t="shared" si="136"/>
        <v>119.34746822348359</v>
      </c>
      <c r="M106" s="437">
        <f>M107+M110+M112+M114+M116+M118+M120+M123+M125+M127</f>
        <v>60901.100000000006</v>
      </c>
      <c r="N106" s="437">
        <f>N107+N110+N112+N114+N116+N118+N120+N123+N125+N127</f>
        <v>90092.5</v>
      </c>
      <c r="O106" s="309">
        <f>O107+O110+O112+O114+O116+O118+O120+O123+O125+O127</f>
        <v>12812.700000000003</v>
      </c>
      <c r="P106" s="309">
        <f>P107+P110+P112+P114+P116+P118+P120+P123+P125+P127</f>
        <v>12647.500000000002</v>
      </c>
      <c r="Q106" s="309">
        <f t="shared" si="97"/>
        <v>165.2</v>
      </c>
      <c r="R106" s="309">
        <f t="shared" si="108"/>
        <v>-77279.8</v>
      </c>
      <c r="S106" s="309">
        <f t="shared" si="109"/>
        <v>14.22171656908178</v>
      </c>
      <c r="T106" s="763">
        <f>T107+T110+T112+T114+T116+T120+T123+T125+T127+T118</f>
        <v>10804.399999999998</v>
      </c>
      <c r="U106" s="311">
        <f t="shared" si="146"/>
        <v>2008.3000000000047</v>
      </c>
      <c r="V106" s="675">
        <f t="shared" si="147"/>
        <v>118.58779756395548</v>
      </c>
      <c r="W106" s="863">
        <f>W107+W110+W112+W114+W116+W118+W120+W123+W125+W127</f>
        <v>65202.600000000006</v>
      </c>
      <c r="X106" s="437">
        <f>X107+X110+X112+X114+X116+X118+X120+X123+X125+X127</f>
        <v>65202.600000000006</v>
      </c>
      <c r="Y106" s="309">
        <f t="shared" si="127"/>
        <v>59769.400000000009</v>
      </c>
      <c r="Z106" s="675">
        <f>Z107+Z110+Z112+Z114+Z116+Z118+Z120+Z123+Z125+Z127</f>
        <v>5433.2000000000007</v>
      </c>
      <c r="AA106" s="965">
        <f>AA107+AA110+AA112+AA114+AA116+AA118+AA120+AA123+AA125+AA127</f>
        <v>9333.2999999999993</v>
      </c>
      <c r="AB106" s="492">
        <f t="shared" si="98"/>
        <v>9168.0999999999985</v>
      </c>
      <c r="AC106" s="309">
        <f>AC107+AC110+AC112+AC114+AC116+AC118+AC120+AC123+AC125+AC127</f>
        <v>165.2</v>
      </c>
      <c r="AD106" s="309">
        <f t="shared" si="118"/>
        <v>-55869.3</v>
      </c>
      <c r="AE106" s="309">
        <f t="shared" si="117"/>
        <v>14.314306484710729</v>
      </c>
      <c r="AF106" s="901">
        <f>AF107+AF110+AF112+AF114+AF116+AF118+AF120+AF123+AF125+AF127</f>
        <v>7655</v>
      </c>
      <c r="AG106" s="309">
        <f t="shared" si="148"/>
        <v>1678.2999999999993</v>
      </c>
      <c r="AH106" s="310">
        <f t="shared" ref="AH106:AH131" si="150">IF(AF106&lt;&gt;0,IF(AA106/AF106*100&lt;0,"&lt;0",IF(AA106/AF106*100&gt;200,"&gt;200",AA106/AF106*100))," ")</f>
        <v>121.92423252775964</v>
      </c>
      <c r="AI106" s="437">
        <f>AI107+AI110+AI112+AI114+AI116+AI118+AI120+AI123+AI125+AI127</f>
        <v>31224.2</v>
      </c>
      <c r="AJ106" s="309">
        <f>AJ107+AJ110+AJ112+AJ114+AJ116+AJ118+AJ120+AJ123+AJ125+AJ127</f>
        <v>31224.2</v>
      </c>
      <c r="AK106" s="309">
        <f>AK107+AK110+AK112+AK114+AK116+AK118+AK120+AK123+AK125+AK127</f>
        <v>4962.5</v>
      </c>
      <c r="AL106" s="309">
        <f t="shared" si="139"/>
        <v>-26261.7</v>
      </c>
      <c r="AM106" s="309">
        <f t="shared" si="140"/>
        <v>15.893121360995638</v>
      </c>
      <c r="AN106" s="786">
        <f>AN107+AN110+AN112+AN114+AN116+AN118+AN120+AN123+AN125+AN127</f>
        <v>4263.2</v>
      </c>
      <c r="AO106" s="309">
        <f t="shared" si="143"/>
        <v>699.30000000000018</v>
      </c>
      <c r="AP106" s="198">
        <f t="shared" si="124"/>
        <v>116.40317132670295</v>
      </c>
      <c r="AQ106" s="492">
        <f>AQ107+AQ110+AQ112+AQ114+AQ116+AQ118+AQ120+AQ123+AQ125+AQ127</f>
        <v>12287.6</v>
      </c>
      <c r="AR106" s="492">
        <f>AR107+AR110+AR112+AR114+AR116+AR118+AR120+AR123+AR125+AR127</f>
        <v>12287.6</v>
      </c>
      <c r="AS106" s="309">
        <f>AS107+AS110+AS112+AS114+AS116+AS118+AS120+AS123+AS125+AS127</f>
        <v>1858.8</v>
      </c>
      <c r="AT106" s="309">
        <f t="shared" si="149"/>
        <v>-10428.800000000001</v>
      </c>
      <c r="AU106" s="309">
        <f t="shared" si="125"/>
        <v>15.127445554868322</v>
      </c>
      <c r="AV106" s="763">
        <f>AV107+AV110+AV112+AV114+AV116+AV118+AV120+AV123+AV125+AV127</f>
        <v>1677.1</v>
      </c>
      <c r="AW106" s="309">
        <f t="shared" si="144"/>
        <v>181.70000000000005</v>
      </c>
      <c r="AX106" s="472">
        <f t="shared" si="123"/>
        <v>110.83417804543558</v>
      </c>
      <c r="AY106" s="312">
        <f>AY107+AY110+AY112+AY114+AY116+AY118+AY120+AY123+AY125+AY127</f>
        <v>21096.7</v>
      </c>
      <c r="AZ106" s="492">
        <f>AZ107+AZ110+AZ112+AZ114+AZ116+AZ118+AZ120+AZ123+AZ125+AZ127</f>
        <v>22246.399999999998</v>
      </c>
      <c r="BA106" s="492">
        <f t="shared" si="94"/>
        <v>21676.799999999999</v>
      </c>
      <c r="BB106" s="492">
        <f>BB107+BB110+BB112+BB114+BB116+BB118+BB120+BB123+BB125+BB127</f>
        <v>569.6</v>
      </c>
      <c r="BC106" s="309">
        <f>BC107+BC110+BC112+BC114+BC116+BC118+BC120+BC123+BC125+BC127</f>
        <v>2606.8000000000002</v>
      </c>
      <c r="BD106" s="309">
        <f t="shared" si="141"/>
        <v>2563.9</v>
      </c>
      <c r="BE106" s="309">
        <f>BE107+BE110+BE112+BE114+BE116+BE118+BE120+BE123+BE125+BE127</f>
        <v>42.900000000000006</v>
      </c>
      <c r="BF106" s="313">
        <f t="shared" si="129"/>
        <v>-19639.599999999999</v>
      </c>
      <c r="BG106" s="309">
        <f t="shared" si="65"/>
        <v>11.717850978135791</v>
      </c>
      <c r="BH106" s="733">
        <f>BH107+BH110+BH112+BH114+BH116+BH118+BH120+BH123+BH125+BH127</f>
        <v>2322.1999999999998</v>
      </c>
      <c r="BI106" s="55">
        <f t="shared" ref="BI106:BI173" si="151">BC106-BH106</f>
        <v>284.60000000000036</v>
      </c>
      <c r="BJ106" s="886">
        <f t="shared" si="131"/>
        <v>112.25561967100165</v>
      </c>
      <c r="BL106" s="807">
        <f t="shared" si="95"/>
        <v>2888.5999999999995</v>
      </c>
      <c r="BM106" s="807">
        <f>BN106+BO106+BP106-BM122-BM129</f>
        <v>2513.8999999999996</v>
      </c>
      <c r="BN106" s="794">
        <v>2062.6</v>
      </c>
      <c r="BO106" s="748">
        <v>1185.3</v>
      </c>
      <c r="BP106" s="794">
        <v>281.39999999999998</v>
      </c>
      <c r="BQ106" s="748">
        <v>374.7</v>
      </c>
    </row>
    <row r="107" spans="1:69" s="7" customFormat="1" ht="25.5" customHeight="1" x14ac:dyDescent="0.25">
      <c r="A107" s="607" t="s">
        <v>62</v>
      </c>
      <c r="B107" s="608" t="s">
        <v>60</v>
      </c>
      <c r="C107" s="438">
        <f>M107+AY107-C108</f>
        <v>8848.1999999999989</v>
      </c>
      <c r="D107" s="438">
        <f>N107+AZ107-D108-D84</f>
        <v>8930.0999999999985</v>
      </c>
      <c r="E107" s="62">
        <f>O107+BC107-E108-E84</f>
        <v>1025.5</v>
      </c>
      <c r="F107" s="62">
        <f>P107+BD107-F108-F84+BD108</f>
        <v>1019</v>
      </c>
      <c r="G107" s="62">
        <f t="shared" ref="G107:G113" si="152">Q107+BE107</f>
        <v>6.5</v>
      </c>
      <c r="H107" s="62">
        <f t="shared" si="92"/>
        <v>-7904.5999999999985</v>
      </c>
      <c r="I107" s="62">
        <f t="shared" si="93"/>
        <v>11.483634001858883</v>
      </c>
      <c r="J107" s="824">
        <f>T107+BH107-J108-J84</f>
        <v>786.39999999999986</v>
      </c>
      <c r="K107" s="62">
        <f t="shared" si="119"/>
        <v>239.10000000000014</v>
      </c>
      <c r="L107" s="168">
        <f t="shared" si="136"/>
        <v>130.40437436419128</v>
      </c>
      <c r="M107" s="368">
        <f t="shared" ref="M107:M119" si="153">W107+AI107+AQ107</f>
        <v>9954.2999999999993</v>
      </c>
      <c r="N107" s="368">
        <f>X107+AJ107+AR107-N109</f>
        <v>9954.2999999999993</v>
      </c>
      <c r="O107" s="61">
        <f>AA107+AK107+AS107-O109</f>
        <v>1215.4000000000001</v>
      </c>
      <c r="P107" s="61">
        <f>AB107+AK107+AS107-P109</f>
        <v>1209.9000000000001</v>
      </c>
      <c r="Q107" s="61">
        <f t="shared" si="97"/>
        <v>5.5</v>
      </c>
      <c r="R107" s="61">
        <f t="shared" si="108"/>
        <v>-8738.9</v>
      </c>
      <c r="S107" s="61">
        <f t="shared" si="109"/>
        <v>12.209798780426551</v>
      </c>
      <c r="T107" s="810">
        <f>AF107</f>
        <v>1013.3</v>
      </c>
      <c r="U107" s="90">
        <f t="shared" si="146"/>
        <v>202.10000000000014</v>
      </c>
      <c r="V107" s="676">
        <f t="shared" si="147"/>
        <v>119.94473502417844</v>
      </c>
      <c r="W107" s="864">
        <v>9954.2999999999993</v>
      </c>
      <c r="X107" s="515">
        <v>9954.2999999999993</v>
      </c>
      <c r="Y107" s="979">
        <f t="shared" si="127"/>
        <v>9707.9</v>
      </c>
      <c r="Z107" s="938">
        <v>246.4</v>
      </c>
      <c r="AA107" s="966">
        <v>1215.4000000000001</v>
      </c>
      <c r="AB107" s="368">
        <f t="shared" si="98"/>
        <v>1209.9000000000001</v>
      </c>
      <c r="AC107" s="61">
        <v>5.5</v>
      </c>
      <c r="AD107" s="61">
        <f t="shared" si="118"/>
        <v>-8738.9</v>
      </c>
      <c r="AE107" s="61">
        <f t="shared" si="117"/>
        <v>12.209798780426551</v>
      </c>
      <c r="AF107" s="902">
        <v>1013.3</v>
      </c>
      <c r="AG107" s="61">
        <f t="shared" si="148"/>
        <v>202.10000000000014</v>
      </c>
      <c r="AH107" s="199">
        <f t="shared" si="150"/>
        <v>119.94473502417844</v>
      </c>
      <c r="AI107" s="502"/>
      <c r="AJ107" s="61"/>
      <c r="AK107" s="61"/>
      <c r="AL107" s="61">
        <f t="shared" si="139"/>
        <v>0</v>
      </c>
      <c r="AM107" s="61" t="str">
        <f t="shared" si="140"/>
        <v xml:space="preserve"> </v>
      </c>
      <c r="AN107" s="781"/>
      <c r="AO107" s="61">
        <f t="shared" si="143"/>
        <v>0</v>
      </c>
      <c r="AP107" s="198" t="str">
        <f t="shared" si="124"/>
        <v xml:space="preserve"> </v>
      </c>
      <c r="AQ107" s="163"/>
      <c r="AR107" s="368"/>
      <c r="AS107" s="61"/>
      <c r="AT107" s="61">
        <f t="shared" si="149"/>
        <v>0</v>
      </c>
      <c r="AU107" s="62" t="str">
        <f t="shared" si="125"/>
        <v xml:space="preserve"> </v>
      </c>
      <c r="AV107" s="732"/>
      <c r="AW107" s="61">
        <f t="shared" si="144"/>
        <v>0</v>
      </c>
      <c r="AX107" s="473" t="str">
        <f t="shared" si="123"/>
        <v xml:space="preserve"> </v>
      </c>
      <c r="AY107" s="526">
        <v>988.4</v>
      </c>
      <c r="AZ107" s="493">
        <v>1076</v>
      </c>
      <c r="BA107" s="493">
        <f t="shared" si="94"/>
        <v>1047.7</v>
      </c>
      <c r="BB107" s="493">
        <v>28.3</v>
      </c>
      <c r="BC107" s="649">
        <v>110.8</v>
      </c>
      <c r="BD107" s="130">
        <f t="shared" si="141"/>
        <v>109.8</v>
      </c>
      <c r="BE107" s="130">
        <v>1</v>
      </c>
      <c r="BF107" s="131">
        <f t="shared" si="129"/>
        <v>-965.2</v>
      </c>
      <c r="BG107" s="130">
        <f t="shared" si="65"/>
        <v>10.297397769516728</v>
      </c>
      <c r="BH107" s="732">
        <v>213</v>
      </c>
      <c r="BI107" s="61">
        <f t="shared" si="151"/>
        <v>-102.2</v>
      </c>
      <c r="BJ107" s="167">
        <f>IF(BH107&lt;&gt;0,IF(BC107/BH107*100&lt;0,"&lt;0",IF(BC107/BH107*100&gt;200,"&gt;200",BC107/BH107*100))," ")</f>
        <v>52.018779342723001</v>
      </c>
      <c r="BK107" s="2"/>
      <c r="BL107" s="807">
        <f t="shared" si="95"/>
        <v>316.79999999999995</v>
      </c>
      <c r="BM107" s="807">
        <f t="shared" si="96"/>
        <v>282.29999999999995</v>
      </c>
      <c r="BN107" s="748">
        <v>282.29999999999995</v>
      </c>
      <c r="BO107" s="794"/>
      <c r="BP107" s="794"/>
      <c r="BQ107" s="794">
        <v>34.5</v>
      </c>
    </row>
    <row r="108" spans="1:69" s="228" customFormat="1" ht="21" customHeight="1" x14ac:dyDescent="0.25">
      <c r="A108" s="609" t="s">
        <v>206</v>
      </c>
      <c r="B108" s="610" t="s">
        <v>203</v>
      </c>
      <c r="C108" s="439">
        <f>M108+AY108</f>
        <v>2094.5</v>
      </c>
      <c r="D108" s="439">
        <f>N108+AZ108</f>
        <v>2094.6</v>
      </c>
      <c r="E108" s="222">
        <f>O108+BC108</f>
        <v>300.5</v>
      </c>
      <c r="F108" s="222">
        <f t="shared" ref="F108:F131" si="154">AB108+AK108+AS108+BD108</f>
        <v>300.5</v>
      </c>
      <c r="G108" s="222">
        <f t="shared" si="152"/>
        <v>0</v>
      </c>
      <c r="H108" s="222">
        <f t="shared" si="92"/>
        <v>-1794.1</v>
      </c>
      <c r="I108" s="222">
        <f t="shared" si="93"/>
        <v>14.346414589897833</v>
      </c>
      <c r="J108" s="813">
        <f>T108+BH108</f>
        <v>439.7</v>
      </c>
      <c r="K108" s="222">
        <f t="shared" si="119"/>
        <v>-139.19999999999999</v>
      </c>
      <c r="L108" s="223">
        <f t="shared" si="136"/>
        <v>68.342051398680923</v>
      </c>
      <c r="M108" s="369">
        <f t="shared" si="153"/>
        <v>2094.5</v>
      </c>
      <c r="N108" s="369">
        <f t="shared" ref="N108:N119" si="155">X108+AJ108+AR108</f>
        <v>2094.5</v>
      </c>
      <c r="O108" s="225">
        <f t="shared" ref="O108:O119" si="156">AA108+AK108+AS108</f>
        <v>300.5</v>
      </c>
      <c r="P108" s="225">
        <f t="shared" si="106"/>
        <v>300.5</v>
      </c>
      <c r="Q108" s="225">
        <f t="shared" si="97"/>
        <v>0</v>
      </c>
      <c r="R108" s="225">
        <f t="shared" si="108"/>
        <v>-1794</v>
      </c>
      <c r="S108" s="225">
        <f t="shared" si="109"/>
        <v>14.34709954643113</v>
      </c>
      <c r="T108" s="813">
        <f t="shared" si="145"/>
        <v>439.7</v>
      </c>
      <c r="U108" s="226">
        <f t="shared" si="146"/>
        <v>-139.19999999999999</v>
      </c>
      <c r="V108" s="677">
        <f t="shared" si="147"/>
        <v>68.342051398680923</v>
      </c>
      <c r="W108" s="865">
        <v>2094.5</v>
      </c>
      <c r="X108" s="663">
        <v>2094.5</v>
      </c>
      <c r="Y108" s="919">
        <f>X108-Z108</f>
        <v>2094.5</v>
      </c>
      <c r="Z108" s="939"/>
      <c r="AA108" s="967">
        <v>300.5</v>
      </c>
      <c r="AB108" s="369">
        <f t="shared" si="98"/>
        <v>300.5</v>
      </c>
      <c r="AC108" s="225"/>
      <c r="AD108" s="225">
        <f t="shared" si="118"/>
        <v>-1794</v>
      </c>
      <c r="AE108" s="225">
        <f t="shared" si="117"/>
        <v>14.34709954643113</v>
      </c>
      <c r="AF108" s="875">
        <v>439.7</v>
      </c>
      <c r="AG108" s="225">
        <f t="shared" si="148"/>
        <v>-139.19999999999999</v>
      </c>
      <c r="AH108" s="227">
        <f t="shared" si="150"/>
        <v>68.342051398680923</v>
      </c>
      <c r="AI108" s="503"/>
      <c r="AJ108" s="225"/>
      <c r="AK108" s="225"/>
      <c r="AL108" s="225">
        <f t="shared" si="139"/>
        <v>0</v>
      </c>
      <c r="AM108" s="225" t="str">
        <f t="shared" si="140"/>
        <v xml:space="preserve"> </v>
      </c>
      <c r="AN108" s="772"/>
      <c r="AO108" s="225">
        <f t="shared" si="143"/>
        <v>0</v>
      </c>
      <c r="AP108" s="198" t="str">
        <f t="shared" si="124"/>
        <v xml:space="preserve"> </v>
      </c>
      <c r="AQ108" s="224"/>
      <c r="AR108" s="369"/>
      <c r="AS108" s="225"/>
      <c r="AT108" s="225">
        <f t="shared" si="149"/>
        <v>0</v>
      </c>
      <c r="AU108" s="222" t="str">
        <f t="shared" si="125"/>
        <v xml:space="preserve"> </v>
      </c>
      <c r="AV108" s="335"/>
      <c r="AW108" s="225">
        <f t="shared" si="144"/>
        <v>0</v>
      </c>
      <c r="AX108" s="474" t="str">
        <f t="shared" si="123"/>
        <v xml:space="preserve"> </v>
      </c>
      <c r="AY108" s="527"/>
      <c r="AZ108" s="369">
        <v>0.1</v>
      </c>
      <c r="BA108" s="369">
        <f t="shared" si="94"/>
        <v>0.1</v>
      </c>
      <c r="BB108" s="369"/>
      <c r="BC108" s="225"/>
      <c r="BD108" s="225">
        <f t="shared" si="141"/>
        <v>0</v>
      </c>
      <c r="BE108" s="225"/>
      <c r="BF108" s="222">
        <f t="shared" si="129"/>
        <v>-0.1</v>
      </c>
      <c r="BG108" s="225">
        <f t="shared" si="65"/>
        <v>0</v>
      </c>
      <c r="BH108" s="335"/>
      <c r="BI108" s="225">
        <f t="shared" si="151"/>
        <v>0</v>
      </c>
      <c r="BJ108" s="167" t="str">
        <f t="shared" ref="BJ108:BJ129" si="157">IF(BH108&lt;&gt;0,IF(BC108/BH108*100&lt;0,"&lt;0",IF(BC108/BH108*100&gt;200,"&gt;200",BC108/BH108*100))," ")</f>
        <v xml:space="preserve"> </v>
      </c>
      <c r="BK108" s="2"/>
      <c r="BL108" s="807">
        <f t="shared" si="95"/>
        <v>83.1</v>
      </c>
      <c r="BM108" s="807">
        <f t="shared" si="96"/>
        <v>83.1</v>
      </c>
      <c r="BN108" s="794">
        <v>83.1</v>
      </c>
      <c r="BO108" s="794"/>
      <c r="BP108" s="794"/>
      <c r="BQ108" s="794"/>
    </row>
    <row r="109" spans="1:69" s="228" customFormat="1" ht="21" hidden="1" customHeight="1" x14ac:dyDescent="0.25">
      <c r="A109" s="609" t="s">
        <v>208</v>
      </c>
      <c r="B109" s="610" t="s">
        <v>207</v>
      </c>
      <c r="C109" s="439"/>
      <c r="D109" s="439"/>
      <c r="E109" s="222"/>
      <c r="F109" s="222"/>
      <c r="G109" s="222"/>
      <c r="H109" s="222"/>
      <c r="I109" s="222"/>
      <c r="J109" s="813"/>
      <c r="K109" s="222"/>
      <c r="L109" s="223"/>
      <c r="M109" s="369">
        <f t="shared" si="153"/>
        <v>0</v>
      </c>
      <c r="N109" s="369">
        <f t="shared" si="155"/>
        <v>0</v>
      </c>
      <c r="O109" s="225">
        <f t="shared" si="156"/>
        <v>0</v>
      </c>
      <c r="P109" s="225">
        <f t="shared" si="106"/>
        <v>0</v>
      </c>
      <c r="Q109" s="225">
        <f t="shared" si="97"/>
        <v>0</v>
      </c>
      <c r="R109" s="225">
        <f t="shared" si="108"/>
        <v>0</v>
      </c>
      <c r="S109" s="225" t="str">
        <f t="shared" si="109"/>
        <v xml:space="preserve"> </v>
      </c>
      <c r="T109" s="813">
        <f t="shared" si="145"/>
        <v>0</v>
      </c>
      <c r="U109" s="226">
        <f t="shared" si="146"/>
        <v>0</v>
      </c>
      <c r="V109" s="677" t="str">
        <f t="shared" si="147"/>
        <v xml:space="preserve"> </v>
      </c>
      <c r="W109" s="865"/>
      <c r="X109" s="663"/>
      <c r="Y109" s="919">
        <f>X109-Z109</f>
        <v>0</v>
      </c>
      <c r="Z109" s="939"/>
      <c r="AA109" s="967"/>
      <c r="AB109" s="369">
        <f t="shared" si="98"/>
        <v>0</v>
      </c>
      <c r="AC109" s="225"/>
      <c r="AD109" s="225">
        <f t="shared" si="118"/>
        <v>0</v>
      </c>
      <c r="AE109" s="225" t="str">
        <f t="shared" si="117"/>
        <v xml:space="preserve"> </v>
      </c>
      <c r="AF109" s="875"/>
      <c r="AG109" s="225">
        <f t="shared" si="148"/>
        <v>0</v>
      </c>
      <c r="AH109" s="227" t="str">
        <f t="shared" si="150"/>
        <v xml:space="preserve"> </v>
      </c>
      <c r="AI109" s="503"/>
      <c r="AJ109" s="225"/>
      <c r="AK109" s="225"/>
      <c r="AL109" s="225"/>
      <c r="AM109" s="225"/>
      <c r="AN109" s="772"/>
      <c r="AO109" s="225"/>
      <c r="AP109" s="198"/>
      <c r="AQ109" s="224"/>
      <c r="AR109" s="369"/>
      <c r="AS109" s="225"/>
      <c r="AT109" s="225"/>
      <c r="AU109" s="222"/>
      <c r="AV109" s="335"/>
      <c r="AW109" s="225"/>
      <c r="AX109" s="474"/>
      <c r="AY109" s="527"/>
      <c r="AZ109" s="369"/>
      <c r="BA109" s="369"/>
      <c r="BB109" s="369"/>
      <c r="BC109" s="225"/>
      <c r="BD109" s="225"/>
      <c r="BE109" s="225"/>
      <c r="BF109" s="222"/>
      <c r="BG109" s="225"/>
      <c r="BH109" s="335"/>
      <c r="BI109" s="225"/>
      <c r="BJ109" s="167"/>
      <c r="BK109" s="2"/>
      <c r="BL109" s="807"/>
      <c r="BM109" s="807"/>
      <c r="BN109" s="794"/>
      <c r="BO109" s="794"/>
      <c r="BP109" s="794"/>
      <c r="BQ109" s="794"/>
    </row>
    <row r="110" spans="1:69" s="7" customFormat="1" ht="19.5" customHeight="1" x14ac:dyDescent="0.25">
      <c r="A110" s="607" t="s">
        <v>63</v>
      </c>
      <c r="B110" s="608" t="s">
        <v>61</v>
      </c>
      <c r="C110" s="438">
        <f>M110+AY110-C111</f>
        <v>772.7</v>
      </c>
      <c r="D110" s="438">
        <f>N110+AZ110-D111</f>
        <v>773.4</v>
      </c>
      <c r="E110" s="62">
        <f>O110+BC110-E111</f>
        <v>90.2</v>
      </c>
      <c r="F110" s="62">
        <f t="shared" si="154"/>
        <v>89.4</v>
      </c>
      <c r="G110" s="62">
        <f t="shared" si="152"/>
        <v>0.8</v>
      </c>
      <c r="H110" s="62">
        <f t="shared" si="92"/>
        <v>-683.19999999999993</v>
      </c>
      <c r="I110" s="62">
        <f t="shared" si="93"/>
        <v>11.662787690716318</v>
      </c>
      <c r="J110" s="824">
        <f>T110+BH110-J111</f>
        <v>82.899999999999991</v>
      </c>
      <c r="K110" s="62">
        <f t="shared" si="119"/>
        <v>7.3000000000000114</v>
      </c>
      <c r="L110" s="168">
        <f t="shared" si="136"/>
        <v>108.80579010856455</v>
      </c>
      <c r="M110" s="368">
        <f t="shared" si="153"/>
        <v>758.1</v>
      </c>
      <c r="N110" s="368">
        <f t="shared" si="155"/>
        <v>758.1</v>
      </c>
      <c r="O110" s="61">
        <f t="shared" si="156"/>
        <v>88.2</v>
      </c>
      <c r="P110" s="61">
        <f t="shared" si="106"/>
        <v>87.4</v>
      </c>
      <c r="Q110" s="61">
        <f t="shared" si="97"/>
        <v>0.8</v>
      </c>
      <c r="R110" s="61">
        <f t="shared" si="108"/>
        <v>-669.9</v>
      </c>
      <c r="S110" s="61">
        <f t="shared" si="109"/>
        <v>11.634349030470915</v>
      </c>
      <c r="T110" s="824">
        <f>AF110</f>
        <v>80.8</v>
      </c>
      <c r="U110" s="90">
        <f t="shared" si="146"/>
        <v>7.4000000000000057</v>
      </c>
      <c r="V110" s="676">
        <f t="shared" si="147"/>
        <v>109.15841584158417</v>
      </c>
      <c r="W110" s="864">
        <v>758.1</v>
      </c>
      <c r="X110" s="515">
        <v>758.1</v>
      </c>
      <c r="Y110" s="979">
        <f t="shared" si="127"/>
        <v>747.7</v>
      </c>
      <c r="Z110" s="938">
        <v>10.4</v>
      </c>
      <c r="AA110" s="968">
        <v>88.2</v>
      </c>
      <c r="AB110" s="368">
        <f t="shared" si="98"/>
        <v>87.4</v>
      </c>
      <c r="AC110" s="61">
        <v>0.8</v>
      </c>
      <c r="AD110" s="61">
        <f t="shared" si="118"/>
        <v>-669.9</v>
      </c>
      <c r="AE110" s="61">
        <f t="shared" si="117"/>
        <v>11.634349030470915</v>
      </c>
      <c r="AF110" s="895">
        <v>80.8</v>
      </c>
      <c r="AG110" s="61">
        <f t="shared" si="148"/>
        <v>7.4000000000000057</v>
      </c>
      <c r="AH110" s="199">
        <f t="shared" si="150"/>
        <v>109.15841584158417</v>
      </c>
      <c r="AI110" s="502"/>
      <c r="AJ110" s="61"/>
      <c r="AK110" s="61"/>
      <c r="AL110" s="61">
        <f t="shared" si="139"/>
        <v>0</v>
      </c>
      <c r="AM110" s="61" t="str">
        <f t="shared" si="140"/>
        <v xml:space="preserve"> </v>
      </c>
      <c r="AN110" s="781"/>
      <c r="AO110" s="61">
        <f t="shared" si="143"/>
        <v>0</v>
      </c>
      <c r="AP110" s="198" t="str">
        <f t="shared" si="124"/>
        <v xml:space="preserve"> </v>
      </c>
      <c r="AQ110" s="163"/>
      <c r="AR110" s="368"/>
      <c r="AS110" s="61"/>
      <c r="AT110" s="61">
        <f t="shared" si="149"/>
        <v>0</v>
      </c>
      <c r="AU110" s="62" t="str">
        <f t="shared" si="125"/>
        <v xml:space="preserve"> </v>
      </c>
      <c r="AV110" s="732"/>
      <c r="AW110" s="61">
        <f t="shared" si="144"/>
        <v>0</v>
      </c>
      <c r="AX110" s="473" t="str">
        <f t="shared" si="123"/>
        <v xml:space="preserve"> </v>
      </c>
      <c r="AY110" s="526">
        <v>14.6</v>
      </c>
      <c r="AZ110" s="493">
        <v>15.3</v>
      </c>
      <c r="BA110" s="493">
        <f t="shared" si="94"/>
        <v>15.3</v>
      </c>
      <c r="BB110" s="493"/>
      <c r="BC110" s="130">
        <v>2</v>
      </c>
      <c r="BD110" s="130">
        <f t="shared" si="141"/>
        <v>2</v>
      </c>
      <c r="BE110" s="130"/>
      <c r="BF110" s="131">
        <f t="shared" si="129"/>
        <v>-13.3</v>
      </c>
      <c r="BG110" s="130">
        <f t="shared" si="65"/>
        <v>13.071895424836603</v>
      </c>
      <c r="BH110" s="732">
        <v>2.1</v>
      </c>
      <c r="BI110" s="61">
        <f t="shared" si="151"/>
        <v>-0.10000000000000009</v>
      </c>
      <c r="BJ110" s="167">
        <f t="shared" si="157"/>
        <v>95.238095238095227</v>
      </c>
      <c r="BK110" s="2"/>
      <c r="BL110" s="807">
        <f t="shared" si="95"/>
        <v>24.400000000000002</v>
      </c>
      <c r="BM110" s="807">
        <f t="shared" si="96"/>
        <v>24.1</v>
      </c>
      <c r="BN110" s="794">
        <v>24.1</v>
      </c>
      <c r="BO110" s="794"/>
      <c r="BP110" s="794"/>
      <c r="BQ110" s="794">
        <v>0.3</v>
      </c>
    </row>
    <row r="111" spans="1:69" s="228" customFormat="1" ht="21.75" customHeight="1" x14ac:dyDescent="0.25">
      <c r="A111" s="609" t="s">
        <v>206</v>
      </c>
      <c r="B111" s="610" t="s">
        <v>203</v>
      </c>
      <c r="C111" s="439">
        <f>M111+AY111</f>
        <v>0</v>
      </c>
      <c r="D111" s="439">
        <f>N111+AZ111</f>
        <v>0</v>
      </c>
      <c r="E111" s="222">
        <f>O111+BC111</f>
        <v>0</v>
      </c>
      <c r="F111" s="222">
        <f t="shared" si="154"/>
        <v>0</v>
      </c>
      <c r="G111" s="222">
        <f t="shared" si="152"/>
        <v>0</v>
      </c>
      <c r="H111" s="222">
        <f t="shared" si="92"/>
        <v>0</v>
      </c>
      <c r="I111" s="222" t="str">
        <f t="shared" si="93"/>
        <v xml:space="preserve"> </v>
      </c>
      <c r="J111" s="813">
        <f>T111+BH111</f>
        <v>0</v>
      </c>
      <c r="K111" s="222">
        <f t="shared" si="119"/>
        <v>0</v>
      </c>
      <c r="L111" s="223" t="str">
        <f t="shared" si="136"/>
        <v xml:space="preserve"> </v>
      </c>
      <c r="M111" s="369">
        <f t="shared" si="153"/>
        <v>0</v>
      </c>
      <c r="N111" s="369">
        <f t="shared" si="155"/>
        <v>0</v>
      </c>
      <c r="O111" s="225">
        <f t="shared" si="156"/>
        <v>0</v>
      </c>
      <c r="P111" s="225">
        <f t="shared" si="106"/>
        <v>0</v>
      </c>
      <c r="Q111" s="225">
        <f t="shared" si="97"/>
        <v>0</v>
      </c>
      <c r="R111" s="225">
        <f t="shared" si="108"/>
        <v>0</v>
      </c>
      <c r="S111" s="225" t="str">
        <f t="shared" si="109"/>
        <v xml:space="preserve"> </v>
      </c>
      <c r="T111" s="813">
        <f t="shared" si="145"/>
        <v>0</v>
      </c>
      <c r="U111" s="226">
        <f t="shared" si="146"/>
        <v>0</v>
      </c>
      <c r="V111" s="677" t="str">
        <f t="shared" si="147"/>
        <v xml:space="preserve"> </v>
      </c>
      <c r="W111" s="866"/>
      <c r="X111" s="516"/>
      <c r="Y111" s="28"/>
      <c r="Z111" s="940"/>
      <c r="AA111" s="969"/>
      <c r="AB111" s="369">
        <f t="shared" si="98"/>
        <v>0</v>
      </c>
      <c r="AC111" s="225"/>
      <c r="AD111" s="225">
        <f t="shared" si="118"/>
        <v>0</v>
      </c>
      <c r="AE111" s="225" t="str">
        <f t="shared" si="117"/>
        <v xml:space="preserve"> </v>
      </c>
      <c r="AF111" s="890"/>
      <c r="AG111" s="225">
        <f t="shared" si="148"/>
        <v>0</v>
      </c>
      <c r="AH111" s="227" t="str">
        <f t="shared" si="150"/>
        <v xml:space="preserve"> </v>
      </c>
      <c r="AI111" s="503"/>
      <c r="AJ111" s="225"/>
      <c r="AK111" s="225"/>
      <c r="AL111" s="225">
        <f t="shared" si="139"/>
        <v>0</v>
      </c>
      <c r="AM111" s="225" t="str">
        <f t="shared" si="140"/>
        <v xml:space="preserve"> </v>
      </c>
      <c r="AN111" s="772"/>
      <c r="AO111" s="225">
        <f t="shared" si="143"/>
        <v>0</v>
      </c>
      <c r="AP111" s="198" t="str">
        <f t="shared" si="124"/>
        <v xml:space="preserve"> </v>
      </c>
      <c r="AQ111" s="224"/>
      <c r="AR111" s="369"/>
      <c r="AS111" s="225"/>
      <c r="AT111" s="225">
        <f t="shared" si="149"/>
        <v>0</v>
      </c>
      <c r="AU111" s="222" t="str">
        <f t="shared" si="125"/>
        <v xml:space="preserve"> </v>
      </c>
      <c r="AV111" s="335"/>
      <c r="AW111" s="225">
        <f t="shared" si="144"/>
        <v>0</v>
      </c>
      <c r="AX111" s="474" t="str">
        <f t="shared" si="123"/>
        <v xml:space="preserve"> </v>
      </c>
      <c r="AY111" s="527"/>
      <c r="AZ111" s="369"/>
      <c r="BA111" s="369">
        <f t="shared" si="94"/>
        <v>0</v>
      </c>
      <c r="BB111" s="369"/>
      <c r="BC111" s="225"/>
      <c r="BD111" s="130">
        <f t="shared" si="141"/>
        <v>0</v>
      </c>
      <c r="BE111" s="225"/>
      <c r="BF111" s="222">
        <f t="shared" si="129"/>
        <v>0</v>
      </c>
      <c r="BG111" s="225" t="str">
        <f t="shared" si="65"/>
        <v xml:space="preserve"> </v>
      </c>
      <c r="BH111" s="335"/>
      <c r="BI111" s="225">
        <f t="shared" si="151"/>
        <v>0</v>
      </c>
      <c r="BJ111" s="167" t="str">
        <f t="shared" si="157"/>
        <v xml:space="preserve"> </v>
      </c>
      <c r="BK111" s="4"/>
      <c r="BL111" s="807">
        <f t="shared" si="95"/>
        <v>0</v>
      </c>
      <c r="BM111" s="807">
        <f t="shared" si="96"/>
        <v>0</v>
      </c>
      <c r="BN111" s="794"/>
      <c r="BO111" s="794"/>
      <c r="BP111" s="794"/>
      <c r="BQ111" s="794"/>
    </row>
    <row r="112" spans="1:69" s="7" customFormat="1" ht="20.25" customHeight="1" x14ac:dyDescent="0.25">
      <c r="A112" s="607" t="s">
        <v>64</v>
      </c>
      <c r="B112" s="608" t="s">
        <v>65</v>
      </c>
      <c r="C112" s="438">
        <f>M112+AY112-C113</f>
        <v>5848.8</v>
      </c>
      <c r="D112" s="438">
        <f>N112+AZ112-D113</f>
        <v>5849.6</v>
      </c>
      <c r="E112" s="62">
        <f>O112+BC112-E113</f>
        <v>749.8</v>
      </c>
      <c r="F112" s="62">
        <f>P112+BD112-F113</f>
        <v>749.5</v>
      </c>
      <c r="G112" s="62">
        <f t="shared" si="152"/>
        <v>0.3</v>
      </c>
      <c r="H112" s="62">
        <f t="shared" si="92"/>
        <v>-5099.8</v>
      </c>
      <c r="I112" s="62">
        <f t="shared" si="93"/>
        <v>12.817970459518598</v>
      </c>
      <c r="J112" s="824">
        <f>T112+BH112-J113</f>
        <v>673.4</v>
      </c>
      <c r="K112" s="62">
        <f t="shared" si="119"/>
        <v>76.399999999999977</v>
      </c>
      <c r="L112" s="168">
        <f t="shared" si="136"/>
        <v>111.34541134541134</v>
      </c>
      <c r="M112" s="368">
        <f t="shared" si="153"/>
        <v>5830.6</v>
      </c>
      <c r="N112" s="368">
        <f t="shared" si="155"/>
        <v>5830.6</v>
      </c>
      <c r="O112" s="61">
        <f t="shared" si="156"/>
        <v>747.5</v>
      </c>
      <c r="P112" s="61">
        <f t="shared" si="106"/>
        <v>747.2</v>
      </c>
      <c r="Q112" s="61">
        <f t="shared" si="97"/>
        <v>0.3</v>
      </c>
      <c r="R112" s="61">
        <f t="shared" si="108"/>
        <v>-5083.1000000000004</v>
      </c>
      <c r="S112" s="61">
        <f t="shared" si="109"/>
        <v>12.820292937262032</v>
      </c>
      <c r="T112" s="824">
        <f>AF112</f>
        <v>669.9</v>
      </c>
      <c r="U112" s="90">
        <f t="shared" si="146"/>
        <v>77.600000000000023</v>
      </c>
      <c r="V112" s="676">
        <f t="shared" si="147"/>
        <v>111.5838184803702</v>
      </c>
      <c r="W112" s="864">
        <v>5830.6</v>
      </c>
      <c r="X112" s="515">
        <v>5830.6</v>
      </c>
      <c r="Y112" s="979">
        <f t="shared" si="127"/>
        <v>5538.4000000000005</v>
      </c>
      <c r="Z112" s="938">
        <v>292.2</v>
      </c>
      <c r="AA112" s="968">
        <v>747.5</v>
      </c>
      <c r="AB112" s="368">
        <f t="shared" si="98"/>
        <v>747.2</v>
      </c>
      <c r="AC112" s="61">
        <v>0.3</v>
      </c>
      <c r="AD112" s="61">
        <f t="shared" si="118"/>
        <v>-5083.1000000000004</v>
      </c>
      <c r="AE112" s="61">
        <f t="shared" si="117"/>
        <v>12.820292937262032</v>
      </c>
      <c r="AF112" s="895">
        <v>669.9</v>
      </c>
      <c r="AG112" s="61">
        <f t="shared" si="148"/>
        <v>77.600000000000023</v>
      </c>
      <c r="AH112" s="199">
        <f t="shared" si="150"/>
        <v>111.5838184803702</v>
      </c>
      <c r="AI112" s="502"/>
      <c r="AJ112" s="61"/>
      <c r="AK112" s="61"/>
      <c r="AL112" s="61">
        <f t="shared" si="139"/>
        <v>0</v>
      </c>
      <c r="AM112" s="61" t="str">
        <f t="shared" si="140"/>
        <v xml:space="preserve"> </v>
      </c>
      <c r="AN112" s="781"/>
      <c r="AO112" s="61">
        <f t="shared" si="143"/>
        <v>0</v>
      </c>
      <c r="AP112" s="198" t="str">
        <f t="shared" si="124"/>
        <v xml:space="preserve"> </v>
      </c>
      <c r="AQ112" s="163"/>
      <c r="AR112" s="368"/>
      <c r="AS112" s="61"/>
      <c r="AT112" s="61">
        <f t="shared" si="149"/>
        <v>0</v>
      </c>
      <c r="AU112" s="62" t="str">
        <f t="shared" si="125"/>
        <v xml:space="preserve"> </v>
      </c>
      <c r="AV112" s="732"/>
      <c r="AW112" s="61">
        <f t="shared" si="144"/>
        <v>0</v>
      </c>
      <c r="AX112" s="473" t="str">
        <f t="shared" si="123"/>
        <v xml:space="preserve"> </v>
      </c>
      <c r="AY112" s="526">
        <v>18.2</v>
      </c>
      <c r="AZ112" s="493">
        <v>19</v>
      </c>
      <c r="BA112" s="493">
        <f t="shared" si="94"/>
        <v>18.8</v>
      </c>
      <c r="BB112" s="493">
        <v>0.2</v>
      </c>
      <c r="BC112" s="130">
        <v>2.2999999999999998</v>
      </c>
      <c r="BD112" s="130">
        <f t="shared" si="141"/>
        <v>2.2999999999999998</v>
      </c>
      <c r="BE112" s="130"/>
      <c r="BF112" s="131">
        <f t="shared" si="129"/>
        <v>-16.7</v>
      </c>
      <c r="BG112" s="130">
        <f t="shared" si="65"/>
        <v>12.105263157894736</v>
      </c>
      <c r="BH112" s="732">
        <v>3.5</v>
      </c>
      <c r="BI112" s="61">
        <f t="shared" si="151"/>
        <v>-1.2000000000000002</v>
      </c>
      <c r="BJ112" s="167">
        <f t="shared" si="157"/>
        <v>65.714285714285708</v>
      </c>
      <c r="BK112" s="2"/>
      <c r="BL112" s="807">
        <f t="shared" si="95"/>
        <v>156.5</v>
      </c>
      <c r="BM112" s="807">
        <f t="shared" si="96"/>
        <v>156.30000000000001</v>
      </c>
      <c r="BN112" s="797">
        <v>156.30000000000001</v>
      </c>
      <c r="BO112" s="797"/>
      <c r="BP112" s="797"/>
      <c r="BQ112" s="794">
        <v>0.2</v>
      </c>
    </row>
    <row r="113" spans="1:69" s="228" customFormat="1" ht="21.75" customHeight="1" x14ac:dyDescent="0.25">
      <c r="A113" s="609" t="s">
        <v>206</v>
      </c>
      <c r="B113" s="610" t="s">
        <v>203</v>
      </c>
      <c r="C113" s="439">
        <f>M113+AY113</f>
        <v>0</v>
      </c>
      <c r="D113" s="439">
        <f>N113+AZ113</f>
        <v>0</v>
      </c>
      <c r="E113" s="222">
        <f>O113+BC113</f>
        <v>0</v>
      </c>
      <c r="F113" s="222">
        <f t="shared" si="154"/>
        <v>0</v>
      </c>
      <c r="G113" s="222">
        <f t="shared" si="152"/>
        <v>0</v>
      </c>
      <c r="H113" s="222">
        <f t="shared" si="92"/>
        <v>0</v>
      </c>
      <c r="I113" s="222" t="str">
        <f t="shared" si="93"/>
        <v xml:space="preserve"> </v>
      </c>
      <c r="J113" s="813">
        <f>T113+BH113</f>
        <v>0</v>
      </c>
      <c r="K113" s="222">
        <f t="shared" si="119"/>
        <v>0</v>
      </c>
      <c r="L113" s="223" t="str">
        <f t="shared" si="136"/>
        <v xml:space="preserve"> </v>
      </c>
      <c r="M113" s="369">
        <f t="shared" si="153"/>
        <v>0</v>
      </c>
      <c r="N113" s="369">
        <f t="shared" si="155"/>
        <v>0</v>
      </c>
      <c r="O113" s="225">
        <f t="shared" si="156"/>
        <v>0</v>
      </c>
      <c r="P113" s="225">
        <f t="shared" si="106"/>
        <v>0</v>
      </c>
      <c r="Q113" s="225">
        <f t="shared" si="97"/>
        <v>0</v>
      </c>
      <c r="R113" s="225">
        <f t="shared" si="108"/>
        <v>0</v>
      </c>
      <c r="S113" s="225" t="str">
        <f t="shared" si="109"/>
        <v xml:space="preserve"> </v>
      </c>
      <c r="T113" s="813">
        <f t="shared" si="145"/>
        <v>0</v>
      </c>
      <c r="U113" s="226">
        <f t="shared" si="146"/>
        <v>0</v>
      </c>
      <c r="V113" s="677" t="str">
        <f t="shared" si="147"/>
        <v xml:space="preserve"> </v>
      </c>
      <c r="W113" s="866"/>
      <c r="X113" s="516"/>
      <c r="Y113" s="28"/>
      <c r="Z113" s="940"/>
      <c r="AA113" s="969"/>
      <c r="AB113" s="369">
        <f t="shared" si="98"/>
        <v>0</v>
      </c>
      <c r="AC113" s="225"/>
      <c r="AD113" s="225">
        <f t="shared" si="118"/>
        <v>0</v>
      </c>
      <c r="AE113" s="225" t="str">
        <f t="shared" si="117"/>
        <v xml:space="preserve"> </v>
      </c>
      <c r="AF113" s="890"/>
      <c r="AG113" s="225">
        <f t="shared" si="148"/>
        <v>0</v>
      </c>
      <c r="AH113" s="227" t="str">
        <f t="shared" si="150"/>
        <v xml:space="preserve"> </v>
      </c>
      <c r="AI113" s="503"/>
      <c r="AJ113" s="225"/>
      <c r="AK113" s="225"/>
      <c r="AL113" s="225">
        <f t="shared" si="139"/>
        <v>0</v>
      </c>
      <c r="AM113" s="225" t="str">
        <f t="shared" si="140"/>
        <v xml:space="preserve"> </v>
      </c>
      <c r="AN113" s="772"/>
      <c r="AO113" s="225">
        <f t="shared" si="143"/>
        <v>0</v>
      </c>
      <c r="AP113" s="198" t="str">
        <f t="shared" si="124"/>
        <v xml:space="preserve"> </v>
      </c>
      <c r="AQ113" s="224"/>
      <c r="AR113" s="369"/>
      <c r="AS113" s="225"/>
      <c r="AT113" s="225">
        <f t="shared" si="149"/>
        <v>0</v>
      </c>
      <c r="AU113" s="222" t="str">
        <f t="shared" si="125"/>
        <v xml:space="preserve"> </v>
      </c>
      <c r="AV113" s="335"/>
      <c r="AW113" s="225">
        <f t="shared" si="144"/>
        <v>0</v>
      </c>
      <c r="AX113" s="474" t="str">
        <f t="shared" si="123"/>
        <v xml:space="preserve"> </v>
      </c>
      <c r="AY113" s="527"/>
      <c r="AZ113" s="369"/>
      <c r="BA113" s="369">
        <f t="shared" si="94"/>
        <v>0</v>
      </c>
      <c r="BB113" s="369"/>
      <c r="BC113" s="225"/>
      <c r="BD113" s="130">
        <f t="shared" si="141"/>
        <v>0</v>
      </c>
      <c r="BE113" s="225"/>
      <c r="BF113" s="222">
        <f t="shared" si="129"/>
        <v>0</v>
      </c>
      <c r="BG113" s="225" t="str">
        <f t="shared" si="65"/>
        <v xml:space="preserve"> </v>
      </c>
      <c r="BH113" s="335"/>
      <c r="BI113" s="225">
        <f t="shared" si="151"/>
        <v>0</v>
      </c>
      <c r="BJ113" s="167" t="str">
        <f t="shared" si="157"/>
        <v xml:space="preserve"> </v>
      </c>
      <c r="BK113" s="2"/>
      <c r="BL113" s="807">
        <f t="shared" si="95"/>
        <v>0</v>
      </c>
      <c r="BM113" s="807">
        <f t="shared" si="96"/>
        <v>0</v>
      </c>
      <c r="BN113" s="795"/>
      <c r="BO113" s="795"/>
      <c r="BP113" s="795"/>
      <c r="BQ113" s="794"/>
    </row>
    <row r="114" spans="1:69" s="7" customFormat="1" ht="20.25" customHeight="1" x14ac:dyDescent="0.25">
      <c r="A114" s="607" t="s">
        <v>59</v>
      </c>
      <c r="B114" s="608" t="s">
        <v>66</v>
      </c>
      <c r="C114" s="438">
        <f>M114+AY114-C115</f>
        <v>11196.9</v>
      </c>
      <c r="D114" s="438">
        <f>N114+AZ114-D115</f>
        <v>11189.6</v>
      </c>
      <c r="E114" s="62">
        <f>O114+BC114-E115</f>
        <v>691.6</v>
      </c>
      <c r="F114" s="62">
        <f>P114+BD114-F115+BD115</f>
        <v>567.20000000000005</v>
      </c>
      <c r="G114" s="62">
        <f>Q114+BE114-BE69</f>
        <v>124.39999999999999</v>
      </c>
      <c r="H114" s="62">
        <f t="shared" si="92"/>
        <v>-10498</v>
      </c>
      <c r="I114" s="62">
        <f t="shared" si="93"/>
        <v>6.180739257882319</v>
      </c>
      <c r="J114" s="824">
        <f>T114+BH114-J115</f>
        <v>870.5</v>
      </c>
      <c r="K114" s="62">
        <f t="shared" si="119"/>
        <v>-178.89999999999998</v>
      </c>
      <c r="L114" s="168">
        <f t="shared" si="136"/>
        <v>79.448592762780009</v>
      </c>
      <c r="M114" s="368">
        <f t="shared" si="153"/>
        <v>9018.2000000000007</v>
      </c>
      <c r="N114" s="368">
        <f t="shared" si="155"/>
        <v>9032.7000000000007</v>
      </c>
      <c r="O114" s="61">
        <f t="shared" si="156"/>
        <v>540.79999999999995</v>
      </c>
      <c r="P114" s="61">
        <f t="shared" si="106"/>
        <v>416.49999999999994</v>
      </c>
      <c r="Q114" s="61">
        <f t="shared" si="97"/>
        <v>124.3</v>
      </c>
      <c r="R114" s="61">
        <f t="shared" si="108"/>
        <v>-8491.9000000000015</v>
      </c>
      <c r="S114" s="61">
        <f t="shared" si="109"/>
        <v>5.9871356294352731</v>
      </c>
      <c r="T114" s="824">
        <f>AF114</f>
        <v>771.9</v>
      </c>
      <c r="U114" s="90">
        <f t="shared" si="146"/>
        <v>-231.10000000000002</v>
      </c>
      <c r="V114" s="676">
        <f t="shared" si="147"/>
        <v>70.060888716154935</v>
      </c>
      <c r="W114" s="864">
        <v>9018.2000000000007</v>
      </c>
      <c r="X114" s="515">
        <v>9032.7000000000007</v>
      </c>
      <c r="Y114" s="979">
        <f t="shared" si="127"/>
        <v>6453.6</v>
      </c>
      <c r="Z114" s="938">
        <v>2579.1</v>
      </c>
      <c r="AA114" s="968">
        <v>540.79999999999995</v>
      </c>
      <c r="AB114" s="368">
        <f t="shared" si="98"/>
        <v>416.49999999999994</v>
      </c>
      <c r="AC114" s="61">
        <v>124.3</v>
      </c>
      <c r="AD114" s="61">
        <f t="shared" si="118"/>
        <v>-8491.9000000000015</v>
      </c>
      <c r="AE114" s="61">
        <f t="shared" si="117"/>
        <v>5.9871356294352731</v>
      </c>
      <c r="AF114" s="895">
        <v>771.9</v>
      </c>
      <c r="AG114" s="61">
        <f t="shared" si="148"/>
        <v>-231.10000000000002</v>
      </c>
      <c r="AH114" s="199">
        <f t="shared" si="150"/>
        <v>70.060888716154935</v>
      </c>
      <c r="AI114" s="502"/>
      <c r="AJ114" s="61"/>
      <c r="AK114" s="61"/>
      <c r="AL114" s="61">
        <f t="shared" si="139"/>
        <v>0</v>
      </c>
      <c r="AM114" s="61" t="str">
        <f t="shared" si="140"/>
        <v xml:space="preserve"> </v>
      </c>
      <c r="AN114" s="781"/>
      <c r="AO114" s="61">
        <f t="shared" si="143"/>
        <v>0</v>
      </c>
      <c r="AP114" s="198" t="str">
        <f t="shared" si="124"/>
        <v xml:space="preserve"> </v>
      </c>
      <c r="AQ114" s="163"/>
      <c r="AR114" s="368"/>
      <c r="AS114" s="61"/>
      <c r="AT114" s="61">
        <f t="shared" si="149"/>
        <v>0</v>
      </c>
      <c r="AU114" s="62" t="str">
        <f t="shared" si="125"/>
        <v xml:space="preserve"> </v>
      </c>
      <c r="AV114" s="732"/>
      <c r="AW114" s="61">
        <f t="shared" si="144"/>
        <v>0</v>
      </c>
      <c r="AX114" s="473" t="str">
        <f t="shared" si="123"/>
        <v xml:space="preserve"> </v>
      </c>
      <c r="AY114" s="526">
        <v>3593.4</v>
      </c>
      <c r="AZ114" s="493">
        <v>3742.6</v>
      </c>
      <c r="BA114" s="493">
        <f t="shared" si="94"/>
        <v>3498.1</v>
      </c>
      <c r="BB114" s="493">
        <v>244.5</v>
      </c>
      <c r="BC114" s="130">
        <v>182.6</v>
      </c>
      <c r="BD114" s="130">
        <f t="shared" si="141"/>
        <v>182.5</v>
      </c>
      <c r="BE114" s="130">
        <v>0.1</v>
      </c>
      <c r="BF114" s="132">
        <f t="shared" si="129"/>
        <v>-3560</v>
      </c>
      <c r="BG114" s="130">
        <f t="shared" si="65"/>
        <v>4.8789611500026719</v>
      </c>
      <c r="BH114" s="732">
        <v>131.1</v>
      </c>
      <c r="BI114" s="61">
        <f t="shared" si="151"/>
        <v>51.5</v>
      </c>
      <c r="BJ114" s="167">
        <f t="shared" si="157"/>
        <v>139.28299008390542</v>
      </c>
      <c r="BK114" s="2"/>
      <c r="BL114" s="807">
        <f t="shared" si="95"/>
        <v>96.1</v>
      </c>
      <c r="BM114" s="807">
        <f t="shared" si="96"/>
        <v>81.3</v>
      </c>
      <c r="BN114" s="797">
        <v>81.3</v>
      </c>
      <c r="BO114" s="797"/>
      <c r="BP114" s="797"/>
      <c r="BQ114" s="797">
        <v>14.8</v>
      </c>
    </row>
    <row r="115" spans="1:69" s="228" customFormat="1" ht="21.75" customHeight="1" x14ac:dyDescent="0.25">
      <c r="A115" s="609" t="s">
        <v>206</v>
      </c>
      <c r="B115" s="610" t="s">
        <v>203</v>
      </c>
      <c r="C115" s="439">
        <f>M115+AY115</f>
        <v>1414.7</v>
      </c>
      <c r="D115" s="439">
        <f>N115+AZ115</f>
        <v>1585.7</v>
      </c>
      <c r="E115" s="222">
        <f>O115+BC115</f>
        <v>31.8</v>
      </c>
      <c r="F115" s="222">
        <f t="shared" si="154"/>
        <v>31.8</v>
      </c>
      <c r="G115" s="222">
        <f t="shared" ref="G115:G131" si="158">Q115+BE115</f>
        <v>0</v>
      </c>
      <c r="H115" s="222">
        <f t="shared" si="92"/>
        <v>-1553.9</v>
      </c>
      <c r="I115" s="222">
        <f t="shared" si="93"/>
        <v>2.005423472283534</v>
      </c>
      <c r="J115" s="813">
        <f>T115+BH115</f>
        <v>32.5</v>
      </c>
      <c r="K115" s="222">
        <f t="shared" si="119"/>
        <v>-0.69999999999999929</v>
      </c>
      <c r="L115" s="223">
        <f t="shared" si="136"/>
        <v>97.846153846153854</v>
      </c>
      <c r="M115" s="369">
        <f t="shared" si="153"/>
        <v>1414.7</v>
      </c>
      <c r="N115" s="369">
        <f t="shared" si="155"/>
        <v>1585.7</v>
      </c>
      <c r="O115" s="225">
        <f t="shared" si="156"/>
        <v>31.8</v>
      </c>
      <c r="P115" s="225">
        <f t="shared" si="106"/>
        <v>31.8</v>
      </c>
      <c r="Q115" s="225">
        <f t="shared" si="97"/>
        <v>0</v>
      </c>
      <c r="R115" s="225">
        <f t="shared" si="108"/>
        <v>-1553.9</v>
      </c>
      <c r="S115" s="225">
        <f t="shared" si="109"/>
        <v>2.005423472283534</v>
      </c>
      <c r="T115" s="813">
        <f t="shared" si="145"/>
        <v>32.5</v>
      </c>
      <c r="U115" s="226">
        <f t="shared" si="146"/>
        <v>-0.69999999999999929</v>
      </c>
      <c r="V115" s="677">
        <f t="shared" si="147"/>
        <v>97.846153846153854</v>
      </c>
      <c r="W115" s="865">
        <v>1414.7</v>
      </c>
      <c r="X115" s="663">
        <v>1585.7</v>
      </c>
      <c r="Y115" s="919">
        <f>X115-Z115</f>
        <v>1585.7</v>
      </c>
      <c r="Z115" s="939"/>
      <c r="AA115" s="967">
        <v>31.8</v>
      </c>
      <c r="AB115" s="369">
        <f t="shared" si="98"/>
        <v>31.8</v>
      </c>
      <c r="AC115" s="225"/>
      <c r="AD115" s="225">
        <f t="shared" si="118"/>
        <v>-1553.9</v>
      </c>
      <c r="AE115" s="225">
        <f t="shared" si="117"/>
        <v>2.005423472283534</v>
      </c>
      <c r="AF115" s="875">
        <v>32.5</v>
      </c>
      <c r="AG115" s="225">
        <f t="shared" si="148"/>
        <v>-0.69999999999999929</v>
      </c>
      <c r="AH115" s="876">
        <f t="shared" si="150"/>
        <v>97.846153846153854</v>
      </c>
      <c r="AI115" s="503"/>
      <c r="AJ115" s="225"/>
      <c r="AK115" s="225"/>
      <c r="AL115" s="225">
        <f t="shared" si="139"/>
        <v>0</v>
      </c>
      <c r="AM115" s="225" t="str">
        <f t="shared" si="140"/>
        <v xml:space="preserve"> </v>
      </c>
      <c r="AN115" s="772"/>
      <c r="AO115" s="225">
        <f t="shared" si="143"/>
        <v>0</v>
      </c>
      <c r="AP115" s="198" t="str">
        <f t="shared" si="124"/>
        <v xml:space="preserve"> </v>
      </c>
      <c r="AQ115" s="224"/>
      <c r="AR115" s="369"/>
      <c r="AS115" s="225"/>
      <c r="AT115" s="225">
        <f t="shared" si="149"/>
        <v>0</v>
      </c>
      <c r="AU115" s="222" t="str">
        <f t="shared" si="125"/>
        <v xml:space="preserve"> </v>
      </c>
      <c r="AV115" s="335"/>
      <c r="AW115" s="225">
        <f t="shared" si="144"/>
        <v>0</v>
      </c>
      <c r="AX115" s="474" t="str">
        <f t="shared" si="123"/>
        <v xml:space="preserve"> </v>
      </c>
      <c r="AY115" s="527"/>
      <c r="AZ115" s="831"/>
      <c r="BA115" s="831">
        <f t="shared" si="94"/>
        <v>0</v>
      </c>
      <c r="BB115" s="831"/>
      <c r="BC115" s="225"/>
      <c r="BD115" s="840">
        <f t="shared" si="141"/>
        <v>0</v>
      </c>
      <c r="BE115" s="225"/>
      <c r="BF115" s="222"/>
      <c r="BG115" s="225" t="str">
        <f t="shared" si="65"/>
        <v xml:space="preserve"> </v>
      </c>
      <c r="BH115" s="830"/>
      <c r="BI115" s="225">
        <f t="shared" si="151"/>
        <v>0</v>
      </c>
      <c r="BJ115" s="167" t="str">
        <f t="shared" si="157"/>
        <v xml:space="preserve"> </v>
      </c>
      <c r="BK115" s="2"/>
      <c r="BL115" s="807">
        <f t="shared" si="95"/>
        <v>0</v>
      </c>
      <c r="BM115" s="807">
        <f t="shared" si="96"/>
        <v>0</v>
      </c>
      <c r="BN115" s="795"/>
      <c r="BO115" s="795"/>
      <c r="BP115" s="795"/>
      <c r="BQ115" s="795"/>
    </row>
    <row r="116" spans="1:69" s="7" customFormat="1" ht="22.5" customHeight="1" x14ac:dyDescent="0.25">
      <c r="A116" s="607" t="s">
        <v>68</v>
      </c>
      <c r="B116" s="608" t="s">
        <v>67</v>
      </c>
      <c r="C116" s="438">
        <f>M116+AY116-C117</f>
        <v>597.6</v>
      </c>
      <c r="D116" s="438">
        <f>N116+AZ116-D117</f>
        <v>603.20000000000005</v>
      </c>
      <c r="E116" s="62">
        <f>O116+BC116-E117</f>
        <v>32.5</v>
      </c>
      <c r="F116" s="62">
        <f>P116+BD116-F117</f>
        <v>31.9</v>
      </c>
      <c r="G116" s="62">
        <f t="shared" si="158"/>
        <v>0.6</v>
      </c>
      <c r="H116" s="62">
        <f t="shared" si="92"/>
        <v>-570.70000000000005</v>
      </c>
      <c r="I116" s="62">
        <f t="shared" si="93"/>
        <v>5.387931034482758</v>
      </c>
      <c r="J116" s="824">
        <f>T116+BH116-J117</f>
        <v>31.8</v>
      </c>
      <c r="K116" s="62">
        <f t="shared" si="119"/>
        <v>0.69999999999999929</v>
      </c>
      <c r="L116" s="168">
        <f t="shared" si="136"/>
        <v>102.20125786163521</v>
      </c>
      <c r="M116" s="368">
        <f t="shared" si="153"/>
        <v>548.9</v>
      </c>
      <c r="N116" s="368">
        <f t="shared" si="155"/>
        <v>548.9</v>
      </c>
      <c r="O116" s="61">
        <f t="shared" si="156"/>
        <v>29.6</v>
      </c>
      <c r="P116" s="61">
        <f t="shared" si="106"/>
        <v>29</v>
      </c>
      <c r="Q116" s="61">
        <f t="shared" si="97"/>
        <v>0.6</v>
      </c>
      <c r="R116" s="61">
        <f t="shared" si="108"/>
        <v>-519.29999999999995</v>
      </c>
      <c r="S116" s="61">
        <f t="shared" si="109"/>
        <v>5.392603388595373</v>
      </c>
      <c r="T116" s="824">
        <f>AF116</f>
        <v>29.6</v>
      </c>
      <c r="U116" s="90">
        <f t="shared" si="146"/>
        <v>0</v>
      </c>
      <c r="V116" s="676">
        <f t="shared" si="147"/>
        <v>100</v>
      </c>
      <c r="W116" s="864">
        <v>548.9</v>
      </c>
      <c r="X116" s="515">
        <v>548.9</v>
      </c>
      <c r="Y116" s="979">
        <f t="shared" si="127"/>
        <v>415.4</v>
      </c>
      <c r="Z116" s="938">
        <v>133.5</v>
      </c>
      <c r="AA116" s="968">
        <v>29.6</v>
      </c>
      <c r="AB116" s="368">
        <f t="shared" si="98"/>
        <v>29</v>
      </c>
      <c r="AC116" s="61">
        <v>0.6</v>
      </c>
      <c r="AD116" s="61">
        <f t="shared" si="118"/>
        <v>-519.29999999999995</v>
      </c>
      <c r="AE116" s="61">
        <f t="shared" si="117"/>
        <v>5.392603388595373</v>
      </c>
      <c r="AF116" s="895">
        <v>29.6</v>
      </c>
      <c r="AG116" s="61">
        <f t="shared" si="148"/>
        <v>0</v>
      </c>
      <c r="AH116" s="199">
        <f t="shared" si="150"/>
        <v>100</v>
      </c>
      <c r="AI116" s="502"/>
      <c r="AJ116" s="61"/>
      <c r="AK116" s="61"/>
      <c r="AL116" s="61">
        <f t="shared" si="139"/>
        <v>0</v>
      </c>
      <c r="AM116" s="61" t="str">
        <f t="shared" si="140"/>
        <v xml:space="preserve"> </v>
      </c>
      <c r="AN116" s="781"/>
      <c r="AO116" s="61">
        <f t="shared" si="143"/>
        <v>0</v>
      </c>
      <c r="AP116" s="198" t="str">
        <f t="shared" si="124"/>
        <v xml:space="preserve"> </v>
      </c>
      <c r="AQ116" s="163"/>
      <c r="AR116" s="368"/>
      <c r="AS116" s="61"/>
      <c r="AT116" s="61">
        <f t="shared" si="149"/>
        <v>0</v>
      </c>
      <c r="AU116" s="62" t="str">
        <f t="shared" si="125"/>
        <v xml:space="preserve"> </v>
      </c>
      <c r="AV116" s="732"/>
      <c r="AW116" s="61">
        <f t="shared" si="144"/>
        <v>0</v>
      </c>
      <c r="AX116" s="473" t="str">
        <f t="shared" si="123"/>
        <v xml:space="preserve"> </v>
      </c>
      <c r="AY116" s="526">
        <v>48.7</v>
      </c>
      <c r="AZ116" s="493">
        <v>55.1</v>
      </c>
      <c r="BA116" s="493">
        <f t="shared" si="94"/>
        <v>55.1</v>
      </c>
      <c r="BB116" s="493"/>
      <c r="BC116" s="130">
        <v>2.9</v>
      </c>
      <c r="BD116" s="130">
        <f t="shared" si="141"/>
        <v>2.9</v>
      </c>
      <c r="BE116" s="130"/>
      <c r="BF116" s="130">
        <f t="shared" si="129"/>
        <v>-52.2</v>
      </c>
      <c r="BG116" s="130">
        <f t="shared" si="65"/>
        <v>5.2631578947368416</v>
      </c>
      <c r="BH116" s="732">
        <v>2.2000000000000002</v>
      </c>
      <c r="BI116" s="61">
        <f t="shared" si="151"/>
        <v>0.69999999999999973</v>
      </c>
      <c r="BJ116" s="167">
        <f t="shared" si="157"/>
        <v>131.81818181818181</v>
      </c>
      <c r="BK116" s="2"/>
      <c r="BL116" s="807">
        <f t="shared" si="95"/>
        <v>4</v>
      </c>
      <c r="BM116" s="807">
        <f t="shared" si="96"/>
        <v>4</v>
      </c>
      <c r="BN116" s="797">
        <v>4</v>
      </c>
      <c r="BO116" s="797"/>
      <c r="BP116" s="797"/>
      <c r="BQ116" s="797"/>
    </row>
    <row r="117" spans="1:69" s="228" customFormat="1" ht="21.75" customHeight="1" x14ac:dyDescent="0.25">
      <c r="A117" s="609" t="s">
        <v>206</v>
      </c>
      <c r="B117" s="610" t="s">
        <v>203</v>
      </c>
      <c r="C117" s="439">
        <f>M117+AY117</f>
        <v>0</v>
      </c>
      <c r="D117" s="439">
        <f>N117+AZ117</f>
        <v>0.8</v>
      </c>
      <c r="E117" s="222">
        <f>O117+BC117</f>
        <v>0</v>
      </c>
      <c r="F117" s="222">
        <f t="shared" si="154"/>
        <v>0</v>
      </c>
      <c r="G117" s="222">
        <f t="shared" si="158"/>
        <v>0</v>
      </c>
      <c r="H117" s="222">
        <f t="shared" si="92"/>
        <v>-0.8</v>
      </c>
      <c r="I117" s="222">
        <f t="shared" si="93"/>
        <v>0</v>
      </c>
      <c r="J117" s="813">
        <f>T117+BH117</f>
        <v>0</v>
      </c>
      <c r="K117" s="222">
        <f t="shared" si="119"/>
        <v>0</v>
      </c>
      <c r="L117" s="223" t="str">
        <f t="shared" si="136"/>
        <v xml:space="preserve"> </v>
      </c>
      <c r="M117" s="369">
        <f t="shared" si="153"/>
        <v>0</v>
      </c>
      <c r="N117" s="369">
        <f t="shared" si="155"/>
        <v>0.8</v>
      </c>
      <c r="O117" s="225">
        <f t="shared" si="156"/>
        <v>0</v>
      </c>
      <c r="P117" s="225">
        <f t="shared" si="106"/>
        <v>0</v>
      </c>
      <c r="Q117" s="225">
        <f t="shared" si="97"/>
        <v>0</v>
      </c>
      <c r="R117" s="225">
        <f t="shared" si="108"/>
        <v>-0.8</v>
      </c>
      <c r="S117" s="225">
        <f t="shared" si="109"/>
        <v>0</v>
      </c>
      <c r="T117" s="813">
        <f t="shared" si="145"/>
        <v>0</v>
      </c>
      <c r="U117" s="226">
        <f t="shared" si="146"/>
        <v>0</v>
      </c>
      <c r="V117" s="677" t="str">
        <f t="shared" si="147"/>
        <v xml:space="preserve"> </v>
      </c>
      <c r="W117" s="865"/>
      <c r="X117" s="663">
        <v>0.8</v>
      </c>
      <c r="Y117" s="919">
        <f>X117-Z117</f>
        <v>0.8</v>
      </c>
      <c r="Z117" s="939"/>
      <c r="AA117" s="967"/>
      <c r="AB117" s="369">
        <f t="shared" si="98"/>
        <v>0</v>
      </c>
      <c r="AC117" s="225"/>
      <c r="AD117" s="225">
        <f t="shared" si="118"/>
        <v>-0.8</v>
      </c>
      <c r="AE117" s="225">
        <f t="shared" si="117"/>
        <v>0</v>
      </c>
      <c r="AF117" s="875"/>
      <c r="AG117" s="225">
        <f t="shared" si="148"/>
        <v>0</v>
      </c>
      <c r="AH117" s="227" t="str">
        <f t="shared" si="150"/>
        <v xml:space="preserve"> </v>
      </c>
      <c r="AI117" s="503"/>
      <c r="AJ117" s="225"/>
      <c r="AK117" s="225"/>
      <c r="AL117" s="225">
        <f t="shared" si="139"/>
        <v>0</v>
      </c>
      <c r="AM117" s="225" t="str">
        <f t="shared" si="140"/>
        <v xml:space="preserve"> </v>
      </c>
      <c r="AN117" s="772"/>
      <c r="AO117" s="225">
        <f t="shared" si="143"/>
        <v>0</v>
      </c>
      <c r="AP117" s="198" t="str">
        <f t="shared" si="124"/>
        <v xml:space="preserve"> </v>
      </c>
      <c r="AQ117" s="224"/>
      <c r="AR117" s="369"/>
      <c r="AS117" s="225"/>
      <c r="AT117" s="225">
        <f t="shared" si="149"/>
        <v>0</v>
      </c>
      <c r="AU117" s="222" t="str">
        <f t="shared" si="125"/>
        <v xml:space="preserve"> </v>
      </c>
      <c r="AV117" s="335"/>
      <c r="AW117" s="225">
        <f t="shared" si="144"/>
        <v>0</v>
      </c>
      <c r="AX117" s="474" t="str">
        <f t="shared" si="123"/>
        <v xml:space="preserve"> </v>
      </c>
      <c r="AY117" s="527"/>
      <c r="AZ117" s="369"/>
      <c r="BA117" s="369">
        <f t="shared" si="94"/>
        <v>0</v>
      </c>
      <c r="BB117" s="369"/>
      <c r="BC117" s="225"/>
      <c r="BD117" s="130">
        <f t="shared" si="141"/>
        <v>0</v>
      </c>
      <c r="BE117" s="225"/>
      <c r="BF117" s="222"/>
      <c r="BG117" s="225"/>
      <c r="BH117" s="335"/>
      <c r="BI117" s="61">
        <f t="shared" si="151"/>
        <v>0</v>
      </c>
      <c r="BJ117" s="167" t="str">
        <f t="shared" si="157"/>
        <v xml:space="preserve"> </v>
      </c>
      <c r="BK117" s="2"/>
      <c r="BL117" s="807">
        <f t="shared" si="95"/>
        <v>0</v>
      </c>
      <c r="BM117" s="807">
        <f t="shared" si="96"/>
        <v>0</v>
      </c>
      <c r="BN117" s="795"/>
      <c r="BO117" s="795"/>
      <c r="BP117" s="795"/>
      <c r="BQ117" s="795"/>
    </row>
    <row r="118" spans="1:69" s="7" customFormat="1" ht="32.25" customHeight="1" x14ac:dyDescent="0.25">
      <c r="A118" s="607" t="s">
        <v>70</v>
      </c>
      <c r="B118" s="608" t="s">
        <v>69</v>
      </c>
      <c r="C118" s="438">
        <f>M118+AY118-C119</f>
        <v>2779.1</v>
      </c>
      <c r="D118" s="438">
        <f>N118+AZ118-D119</f>
        <v>2847.5000000000005</v>
      </c>
      <c r="E118" s="62">
        <f>O118+BC118-E119</f>
        <v>170.6</v>
      </c>
      <c r="F118" s="62">
        <f>P118+BD118-F119+BD119</f>
        <v>129.9</v>
      </c>
      <c r="G118" s="62">
        <f t="shared" si="158"/>
        <v>40.700000000000003</v>
      </c>
      <c r="H118" s="62">
        <f t="shared" si="92"/>
        <v>-2676.9000000000005</v>
      </c>
      <c r="I118" s="62">
        <f t="shared" si="93"/>
        <v>5.9912203687445116</v>
      </c>
      <c r="J118" s="824">
        <f>T118+BH118-J119</f>
        <v>117.60000000000001</v>
      </c>
      <c r="K118" s="62">
        <f t="shared" si="119"/>
        <v>52.999999999999986</v>
      </c>
      <c r="L118" s="168">
        <f t="shared" si="136"/>
        <v>145.06802721088434</v>
      </c>
      <c r="M118" s="368">
        <f t="shared" si="153"/>
        <v>675.9</v>
      </c>
      <c r="N118" s="368">
        <f t="shared" si="155"/>
        <v>661.4</v>
      </c>
      <c r="O118" s="61">
        <f t="shared" si="156"/>
        <v>0.1</v>
      </c>
      <c r="P118" s="61">
        <f t="shared" si="106"/>
        <v>0.1</v>
      </c>
      <c r="Q118" s="61">
        <f t="shared" si="97"/>
        <v>0</v>
      </c>
      <c r="R118" s="61">
        <f t="shared" si="108"/>
        <v>-661.3</v>
      </c>
      <c r="S118" s="61">
        <f t="shared" si="109"/>
        <v>1.5119443604475355E-2</v>
      </c>
      <c r="T118" s="824">
        <f>AF118+AN118+AV118</f>
        <v>14.8</v>
      </c>
      <c r="U118" s="90">
        <f t="shared" si="146"/>
        <v>-14.700000000000001</v>
      </c>
      <c r="V118" s="676">
        <f t="shared" si="147"/>
        <v>0.67567567567567566</v>
      </c>
      <c r="W118" s="864">
        <v>675.9</v>
      </c>
      <c r="X118" s="515">
        <v>661.4</v>
      </c>
      <c r="Y118" s="979">
        <f t="shared" si="127"/>
        <v>393.59999999999997</v>
      </c>
      <c r="Z118" s="938">
        <v>267.8</v>
      </c>
      <c r="AA118" s="968">
        <v>0.1</v>
      </c>
      <c r="AB118" s="368">
        <f t="shared" si="98"/>
        <v>0.1</v>
      </c>
      <c r="AC118" s="61"/>
      <c r="AD118" s="61">
        <f t="shared" si="118"/>
        <v>-661.3</v>
      </c>
      <c r="AE118" s="61">
        <f t="shared" si="117"/>
        <v>1.5119443604475355E-2</v>
      </c>
      <c r="AF118" s="895">
        <v>14.8</v>
      </c>
      <c r="AG118" s="61">
        <f t="shared" si="148"/>
        <v>-14.700000000000001</v>
      </c>
      <c r="AH118" s="199">
        <f t="shared" si="150"/>
        <v>0.67567567567567566</v>
      </c>
      <c r="AI118" s="502"/>
      <c r="AJ118" s="61"/>
      <c r="AK118" s="61"/>
      <c r="AL118" s="61">
        <f t="shared" si="139"/>
        <v>0</v>
      </c>
      <c r="AM118" s="61" t="str">
        <f t="shared" si="140"/>
        <v xml:space="preserve"> </v>
      </c>
      <c r="AN118" s="781"/>
      <c r="AO118" s="61">
        <f t="shared" si="143"/>
        <v>0</v>
      </c>
      <c r="AP118" s="198" t="str">
        <f t="shared" si="124"/>
        <v xml:space="preserve"> </v>
      </c>
      <c r="AQ118" s="163"/>
      <c r="AR118" s="368"/>
      <c r="AS118" s="61"/>
      <c r="AT118" s="61">
        <f t="shared" si="149"/>
        <v>0</v>
      </c>
      <c r="AU118" s="62" t="str">
        <f t="shared" si="125"/>
        <v xml:space="preserve"> </v>
      </c>
      <c r="AV118" s="732"/>
      <c r="AW118" s="61">
        <f t="shared" si="144"/>
        <v>0</v>
      </c>
      <c r="AX118" s="473" t="str">
        <f t="shared" si="123"/>
        <v xml:space="preserve"> </v>
      </c>
      <c r="AY118" s="526">
        <v>2106.6999999999998</v>
      </c>
      <c r="AZ118" s="493">
        <v>2290.8000000000002</v>
      </c>
      <c r="BA118" s="493">
        <f t="shared" si="94"/>
        <v>2005.8000000000002</v>
      </c>
      <c r="BB118" s="493">
        <v>285</v>
      </c>
      <c r="BC118" s="130">
        <v>170.5</v>
      </c>
      <c r="BD118" s="130">
        <f t="shared" si="141"/>
        <v>129.80000000000001</v>
      </c>
      <c r="BE118" s="130">
        <v>40.700000000000003</v>
      </c>
      <c r="BF118" s="133">
        <f t="shared" si="129"/>
        <v>-2120.3000000000002</v>
      </c>
      <c r="BG118" s="130">
        <f t="shared" si="65"/>
        <v>7.4428147372097078</v>
      </c>
      <c r="BH118" s="732">
        <v>113.5</v>
      </c>
      <c r="BI118" s="61">
        <f t="shared" si="151"/>
        <v>57</v>
      </c>
      <c r="BJ118" s="167">
        <f t="shared" si="157"/>
        <v>150.22026431718061</v>
      </c>
      <c r="BK118" s="2"/>
      <c r="BL118" s="807">
        <f t="shared" si="95"/>
        <v>6.6</v>
      </c>
      <c r="BM118" s="807">
        <f t="shared" si="96"/>
        <v>0</v>
      </c>
      <c r="BN118" s="797"/>
      <c r="BO118" s="797"/>
      <c r="BP118" s="797"/>
      <c r="BQ118" s="751">
        <v>6.6</v>
      </c>
    </row>
    <row r="119" spans="1:69" s="228" customFormat="1" ht="21.75" customHeight="1" x14ac:dyDescent="0.25">
      <c r="A119" s="609" t="s">
        <v>206</v>
      </c>
      <c r="B119" s="610" t="s">
        <v>203</v>
      </c>
      <c r="C119" s="439">
        <f>M119+AY119</f>
        <v>3.5</v>
      </c>
      <c r="D119" s="439">
        <f>N119+AZ119</f>
        <v>104.7</v>
      </c>
      <c r="E119" s="222">
        <f>O119+BC119</f>
        <v>0</v>
      </c>
      <c r="F119" s="222">
        <f t="shared" si="154"/>
        <v>0</v>
      </c>
      <c r="G119" s="222">
        <f t="shared" si="158"/>
        <v>0</v>
      </c>
      <c r="H119" s="222">
        <f t="shared" si="92"/>
        <v>-104.7</v>
      </c>
      <c r="I119" s="222">
        <f t="shared" si="93"/>
        <v>0</v>
      </c>
      <c r="J119" s="813">
        <f>T119+BH119</f>
        <v>10.7</v>
      </c>
      <c r="K119" s="222">
        <f t="shared" si="119"/>
        <v>-10.7</v>
      </c>
      <c r="L119" s="223">
        <f t="shared" si="136"/>
        <v>0</v>
      </c>
      <c r="M119" s="503">
        <f t="shared" si="153"/>
        <v>0</v>
      </c>
      <c r="N119" s="503">
        <f t="shared" si="155"/>
        <v>100</v>
      </c>
      <c r="O119" s="225">
        <f t="shared" si="156"/>
        <v>0</v>
      </c>
      <c r="P119" s="225">
        <f t="shared" si="106"/>
        <v>0</v>
      </c>
      <c r="Q119" s="225">
        <f t="shared" si="97"/>
        <v>0</v>
      </c>
      <c r="R119" s="225">
        <f t="shared" si="108"/>
        <v>-100</v>
      </c>
      <c r="S119" s="225">
        <f t="shared" si="109"/>
        <v>0</v>
      </c>
      <c r="T119" s="813">
        <f t="shared" si="145"/>
        <v>10.7</v>
      </c>
      <c r="U119" s="226">
        <f t="shared" si="146"/>
        <v>-10.7</v>
      </c>
      <c r="V119" s="677">
        <f t="shared" si="147"/>
        <v>0</v>
      </c>
      <c r="W119" s="867"/>
      <c r="X119" s="664">
        <v>100</v>
      </c>
      <c r="Y119" s="919">
        <f>X119-Z119</f>
        <v>100</v>
      </c>
      <c r="Z119" s="941"/>
      <c r="AA119" s="970"/>
      <c r="AB119" s="413">
        <f t="shared" si="98"/>
        <v>0</v>
      </c>
      <c r="AC119" s="225"/>
      <c r="AD119" s="225">
        <f t="shared" si="118"/>
        <v>-100</v>
      </c>
      <c r="AE119" s="225">
        <f t="shared" si="117"/>
        <v>0</v>
      </c>
      <c r="AF119" s="875">
        <v>10.7</v>
      </c>
      <c r="AG119" s="225">
        <f t="shared" si="148"/>
        <v>-10.7</v>
      </c>
      <c r="AH119" s="227">
        <f t="shared" si="150"/>
        <v>0</v>
      </c>
      <c r="AI119" s="503"/>
      <c r="AJ119" s="225"/>
      <c r="AK119" s="225"/>
      <c r="AL119" s="225">
        <f t="shared" si="139"/>
        <v>0</v>
      </c>
      <c r="AM119" s="225" t="str">
        <f t="shared" si="140"/>
        <v xml:space="preserve"> </v>
      </c>
      <c r="AN119" s="772"/>
      <c r="AO119" s="225">
        <f t="shared" si="143"/>
        <v>0</v>
      </c>
      <c r="AP119" s="198" t="str">
        <f t="shared" si="124"/>
        <v xml:space="preserve"> </v>
      </c>
      <c r="AQ119" s="224"/>
      <c r="AR119" s="369"/>
      <c r="AS119" s="225"/>
      <c r="AT119" s="225">
        <f t="shared" si="149"/>
        <v>0</v>
      </c>
      <c r="AU119" s="222" t="str">
        <f t="shared" si="125"/>
        <v xml:space="preserve"> </v>
      </c>
      <c r="AV119" s="335"/>
      <c r="AW119" s="225">
        <f t="shared" si="144"/>
        <v>0</v>
      </c>
      <c r="AX119" s="474" t="str">
        <f t="shared" si="123"/>
        <v xml:space="preserve"> </v>
      </c>
      <c r="AY119" s="527">
        <v>3.5</v>
      </c>
      <c r="AZ119" s="831">
        <v>4.7</v>
      </c>
      <c r="BA119" s="831">
        <f t="shared" si="94"/>
        <v>4.7</v>
      </c>
      <c r="BB119" s="831"/>
      <c r="BC119" s="225"/>
      <c r="BD119" s="840">
        <f t="shared" si="141"/>
        <v>0</v>
      </c>
      <c r="BE119" s="225"/>
      <c r="BF119" s="222">
        <f t="shared" si="129"/>
        <v>-4.7</v>
      </c>
      <c r="BG119" s="225">
        <f t="shared" si="65"/>
        <v>0</v>
      </c>
      <c r="BH119" s="335"/>
      <c r="BI119" s="61">
        <f t="shared" si="151"/>
        <v>0</v>
      </c>
      <c r="BJ119" s="167" t="str">
        <f t="shared" si="157"/>
        <v xml:space="preserve"> </v>
      </c>
      <c r="BK119" s="2"/>
      <c r="BL119" s="807">
        <f t="shared" si="95"/>
        <v>0</v>
      </c>
      <c r="BM119" s="807">
        <f t="shared" si="96"/>
        <v>0</v>
      </c>
      <c r="BN119" s="795"/>
      <c r="BO119" s="795"/>
      <c r="BP119" s="795"/>
      <c r="BQ119" s="795"/>
    </row>
    <row r="120" spans="1:69" s="7" customFormat="1" ht="23.25" customHeight="1" x14ac:dyDescent="0.25">
      <c r="A120" s="607" t="s">
        <v>71</v>
      </c>
      <c r="B120" s="608" t="s">
        <v>72</v>
      </c>
      <c r="C120" s="438">
        <f>M120+AY120-C121</f>
        <v>8030.5</v>
      </c>
      <c r="D120" s="438">
        <f>N120+AZ120-D121</f>
        <v>15313.699999999999</v>
      </c>
      <c r="E120" s="62">
        <f>O120+BC120-E121</f>
        <v>1992.8</v>
      </c>
      <c r="F120" s="62">
        <f>P120+BD120-F121</f>
        <v>1964.3</v>
      </c>
      <c r="G120" s="62">
        <f t="shared" si="158"/>
        <v>28.5</v>
      </c>
      <c r="H120" s="62">
        <f t="shared" si="92"/>
        <v>-13320.9</v>
      </c>
      <c r="I120" s="62">
        <f t="shared" si="93"/>
        <v>13.013184272905962</v>
      </c>
      <c r="J120" s="824">
        <f>T120+BH120-J121</f>
        <v>1903.2</v>
      </c>
      <c r="K120" s="62">
        <f t="shared" si="119"/>
        <v>89.599999999999909</v>
      </c>
      <c r="L120" s="168">
        <f t="shared" si="136"/>
        <v>104.70786044556534</v>
      </c>
      <c r="M120" s="502">
        <v>7901.8</v>
      </c>
      <c r="N120" s="502">
        <f>X120+AJ120+AR120-N122</f>
        <v>15164.199999999999</v>
      </c>
      <c r="O120" s="61">
        <f>AA120+AK120+AS120-O122</f>
        <v>1989.1</v>
      </c>
      <c r="P120" s="61">
        <f>AB120+AK120+AS120-P122</f>
        <v>1960.6</v>
      </c>
      <c r="Q120" s="61">
        <f t="shared" si="97"/>
        <v>28.5</v>
      </c>
      <c r="R120" s="61">
        <f t="shared" si="108"/>
        <v>-13175.099999999999</v>
      </c>
      <c r="S120" s="61">
        <f t="shared" si="109"/>
        <v>13.117078381978608</v>
      </c>
      <c r="T120" s="824">
        <f>AF120+AV120-T122</f>
        <v>1899.3</v>
      </c>
      <c r="U120" s="90">
        <f t="shared" si="146"/>
        <v>89.799999999999955</v>
      </c>
      <c r="V120" s="676">
        <f t="shared" si="147"/>
        <v>104.72805770547042</v>
      </c>
      <c r="W120" s="864">
        <v>8948.5</v>
      </c>
      <c r="X120" s="515">
        <v>8948.5</v>
      </c>
      <c r="Y120" s="979">
        <f t="shared" si="127"/>
        <v>7453.8</v>
      </c>
      <c r="Z120" s="938">
        <v>1494.7</v>
      </c>
      <c r="AA120" s="968">
        <v>636.29999999999995</v>
      </c>
      <c r="AB120" s="368">
        <f t="shared" si="98"/>
        <v>607.79999999999995</v>
      </c>
      <c r="AC120" s="61">
        <v>28.5</v>
      </c>
      <c r="AD120" s="61">
        <f t="shared" si="118"/>
        <v>-8312.2000000000007</v>
      </c>
      <c r="AE120" s="61">
        <f t="shared" si="117"/>
        <v>7.1106889422808282</v>
      </c>
      <c r="AF120" s="895">
        <v>708.5</v>
      </c>
      <c r="AG120" s="61">
        <f t="shared" si="148"/>
        <v>-72.200000000000045</v>
      </c>
      <c r="AH120" s="199">
        <f t="shared" si="150"/>
        <v>89.809456598447412</v>
      </c>
      <c r="AI120" s="502"/>
      <c r="AJ120" s="61"/>
      <c r="AK120" s="61"/>
      <c r="AL120" s="61">
        <f t="shared" si="139"/>
        <v>0</v>
      </c>
      <c r="AM120" s="61" t="str">
        <f t="shared" si="140"/>
        <v xml:space="preserve"> </v>
      </c>
      <c r="AN120" s="781"/>
      <c r="AO120" s="61">
        <f t="shared" si="143"/>
        <v>0</v>
      </c>
      <c r="AP120" s="198" t="str">
        <f t="shared" si="124"/>
        <v xml:space="preserve"> </v>
      </c>
      <c r="AQ120" s="163">
        <v>12287.6</v>
      </c>
      <c r="AR120" s="368">
        <v>12287.6</v>
      </c>
      <c r="AS120" s="61">
        <v>1858.8</v>
      </c>
      <c r="AT120" s="61">
        <f t="shared" si="149"/>
        <v>-10428.800000000001</v>
      </c>
      <c r="AU120" s="62">
        <f t="shared" si="125"/>
        <v>15.127445554868322</v>
      </c>
      <c r="AV120" s="732">
        <v>1677.1</v>
      </c>
      <c r="AW120" s="61">
        <f t="shared" si="144"/>
        <v>181.70000000000005</v>
      </c>
      <c r="AX120" s="473">
        <f t="shared" si="123"/>
        <v>110.83417804543558</v>
      </c>
      <c r="AY120" s="526">
        <v>128.69999999999999</v>
      </c>
      <c r="AZ120" s="493">
        <v>149.5</v>
      </c>
      <c r="BA120" s="493">
        <f t="shared" si="94"/>
        <v>149.5</v>
      </c>
      <c r="BB120" s="493"/>
      <c r="BC120" s="130">
        <v>3.7</v>
      </c>
      <c r="BD120" s="130">
        <f t="shared" si="141"/>
        <v>3.7</v>
      </c>
      <c r="BE120" s="130"/>
      <c r="BF120" s="133">
        <f t="shared" si="129"/>
        <v>-145.80000000000001</v>
      </c>
      <c r="BG120" s="130">
        <f t="shared" si="65"/>
        <v>2.4749163879598663</v>
      </c>
      <c r="BH120" s="732">
        <v>3.9</v>
      </c>
      <c r="BI120" s="61">
        <f t="shared" si="151"/>
        <v>-0.19999999999999973</v>
      </c>
      <c r="BJ120" s="167">
        <f t="shared" si="157"/>
        <v>94.871794871794876</v>
      </c>
      <c r="BK120" s="2"/>
      <c r="BL120" s="807">
        <f t="shared" si="95"/>
        <v>354.29999999999995</v>
      </c>
      <c r="BM120" s="807">
        <f t="shared" si="96"/>
        <v>353.59999999999997</v>
      </c>
      <c r="BN120" s="797">
        <v>72.2</v>
      </c>
      <c r="BO120" s="797"/>
      <c r="BP120" s="797">
        <v>281.39999999999998</v>
      </c>
      <c r="BQ120" s="797">
        <v>0.7</v>
      </c>
    </row>
    <row r="121" spans="1:69" s="228" customFormat="1" ht="21.75" customHeight="1" x14ac:dyDescent="0.25">
      <c r="A121" s="609" t="s">
        <v>206</v>
      </c>
      <c r="B121" s="610" t="s">
        <v>203</v>
      </c>
      <c r="C121" s="555"/>
      <c r="D121" s="439">
        <f>N121+AZ121</f>
        <v>0</v>
      </c>
      <c r="E121" s="222">
        <f>O121+BC121</f>
        <v>0</v>
      </c>
      <c r="F121" s="222">
        <f t="shared" si="154"/>
        <v>0</v>
      </c>
      <c r="G121" s="222">
        <f t="shared" si="158"/>
        <v>0</v>
      </c>
      <c r="H121" s="222">
        <f t="shared" si="92"/>
        <v>0</v>
      </c>
      <c r="I121" s="222" t="str">
        <f t="shared" si="93"/>
        <v xml:space="preserve"> </v>
      </c>
      <c r="J121" s="813">
        <f>T121+BH121</f>
        <v>0</v>
      </c>
      <c r="K121" s="222">
        <f t="shared" si="119"/>
        <v>0</v>
      </c>
      <c r="L121" s="223" t="str">
        <f t="shared" si="136"/>
        <v xml:space="preserve"> </v>
      </c>
      <c r="M121" s="503">
        <f t="shared" ref="M121:N126" si="159">W121+AI121+AQ121</f>
        <v>0</v>
      </c>
      <c r="N121" s="503">
        <f t="shared" si="159"/>
        <v>0</v>
      </c>
      <c r="O121" s="225">
        <f t="shared" ref="O121:O126" si="160">AA121+AK121+AS121</f>
        <v>0</v>
      </c>
      <c r="P121" s="225">
        <f t="shared" si="106"/>
        <v>0</v>
      </c>
      <c r="Q121" s="225">
        <f t="shared" si="97"/>
        <v>0</v>
      </c>
      <c r="R121" s="225">
        <f t="shared" si="108"/>
        <v>0</v>
      </c>
      <c r="S121" s="225" t="str">
        <f t="shared" si="109"/>
        <v xml:space="preserve"> </v>
      </c>
      <c r="T121" s="813">
        <f t="shared" si="145"/>
        <v>0</v>
      </c>
      <c r="U121" s="226">
        <f t="shared" si="146"/>
        <v>0</v>
      </c>
      <c r="V121" s="677" t="str">
        <f t="shared" si="147"/>
        <v xml:space="preserve"> </v>
      </c>
      <c r="W121" s="866"/>
      <c r="X121" s="516"/>
      <c r="Y121" s="28"/>
      <c r="Z121" s="940"/>
      <c r="AA121" s="969"/>
      <c r="AB121" s="369">
        <f t="shared" si="98"/>
        <v>0</v>
      </c>
      <c r="AC121" s="225"/>
      <c r="AD121" s="225">
        <f t="shared" si="118"/>
        <v>0</v>
      </c>
      <c r="AE121" s="225" t="str">
        <f t="shared" si="117"/>
        <v xml:space="preserve"> </v>
      </c>
      <c r="AF121" s="890"/>
      <c r="AG121" s="225">
        <f t="shared" si="148"/>
        <v>0</v>
      </c>
      <c r="AH121" s="227" t="str">
        <f t="shared" si="150"/>
        <v xml:space="preserve"> </v>
      </c>
      <c r="AI121" s="503"/>
      <c r="AJ121" s="225"/>
      <c r="AK121" s="225"/>
      <c r="AL121" s="225">
        <f t="shared" si="139"/>
        <v>0</v>
      </c>
      <c r="AM121" s="225" t="str">
        <f t="shared" si="140"/>
        <v xml:space="preserve"> </v>
      </c>
      <c r="AN121" s="772"/>
      <c r="AO121" s="225">
        <f t="shared" si="143"/>
        <v>0</v>
      </c>
      <c r="AP121" s="198" t="str">
        <f t="shared" si="124"/>
        <v xml:space="preserve"> </v>
      </c>
      <c r="AQ121" s="224"/>
      <c r="AR121" s="369"/>
      <c r="AS121" s="225"/>
      <c r="AT121" s="225">
        <f t="shared" si="149"/>
        <v>0</v>
      </c>
      <c r="AU121" s="222" t="str">
        <f t="shared" si="125"/>
        <v xml:space="preserve"> </v>
      </c>
      <c r="AV121" s="335"/>
      <c r="AW121" s="225">
        <f t="shared" si="144"/>
        <v>0</v>
      </c>
      <c r="AX121" s="474" t="str">
        <f t="shared" si="123"/>
        <v xml:space="preserve"> </v>
      </c>
      <c r="AY121" s="527"/>
      <c r="AZ121" s="369"/>
      <c r="BA121" s="369">
        <f t="shared" si="94"/>
        <v>0</v>
      </c>
      <c r="BB121" s="369"/>
      <c r="BC121" s="225"/>
      <c r="BD121" s="130">
        <f t="shared" si="141"/>
        <v>0</v>
      </c>
      <c r="BE121" s="225"/>
      <c r="BF121" s="222"/>
      <c r="BG121" s="225"/>
      <c r="BH121" s="335"/>
      <c r="BI121" s="61">
        <f t="shared" si="151"/>
        <v>0</v>
      </c>
      <c r="BJ121" s="167" t="str">
        <f t="shared" si="157"/>
        <v xml:space="preserve"> </v>
      </c>
      <c r="BK121" s="2"/>
      <c r="BL121" s="807">
        <f t="shared" si="95"/>
        <v>0</v>
      </c>
      <c r="BM121" s="807">
        <f t="shared" si="96"/>
        <v>0</v>
      </c>
      <c r="BN121" s="795"/>
      <c r="BO121" s="795"/>
      <c r="BP121" s="795"/>
      <c r="BQ121" s="795"/>
    </row>
    <row r="122" spans="1:69" s="228" customFormat="1" ht="21.75" customHeight="1" x14ac:dyDescent="0.25">
      <c r="A122" s="609" t="s">
        <v>205</v>
      </c>
      <c r="B122" s="610" t="s">
        <v>204</v>
      </c>
      <c r="C122" s="439">
        <f>M122+AY122</f>
        <v>6071.9</v>
      </c>
      <c r="D122" s="439">
        <f>N122+AZ122</f>
        <v>6071.9</v>
      </c>
      <c r="E122" s="222">
        <f>O122+BC122</f>
        <v>506</v>
      </c>
      <c r="F122" s="222">
        <f t="shared" si="154"/>
        <v>506</v>
      </c>
      <c r="G122" s="222">
        <f t="shared" si="158"/>
        <v>0</v>
      </c>
      <c r="H122" s="222">
        <f t="shared" si="92"/>
        <v>-5565.9</v>
      </c>
      <c r="I122" s="222">
        <f t="shared" si="93"/>
        <v>8.3334705775786837</v>
      </c>
      <c r="J122" s="813">
        <f>T122+BH122</f>
        <v>486.3</v>
      </c>
      <c r="K122" s="222">
        <f t="shared" si="119"/>
        <v>19.699999999999989</v>
      </c>
      <c r="L122" s="223">
        <f t="shared" si="136"/>
        <v>104.05099732675302</v>
      </c>
      <c r="M122" s="503">
        <f t="shared" si="159"/>
        <v>6071.9</v>
      </c>
      <c r="N122" s="503">
        <f t="shared" si="159"/>
        <v>6071.9</v>
      </c>
      <c r="O122" s="225">
        <f t="shared" si="160"/>
        <v>506</v>
      </c>
      <c r="P122" s="225">
        <f t="shared" si="106"/>
        <v>506</v>
      </c>
      <c r="Q122" s="225">
        <f t="shared" si="97"/>
        <v>0</v>
      </c>
      <c r="R122" s="225">
        <f t="shared" si="108"/>
        <v>-5565.9</v>
      </c>
      <c r="S122" s="225">
        <f t="shared" si="109"/>
        <v>8.3334705775786837</v>
      </c>
      <c r="T122" s="813">
        <f>AF122+AN122+AV122</f>
        <v>486.3</v>
      </c>
      <c r="U122" s="226">
        <f>O122-T122</f>
        <v>19.699999999999989</v>
      </c>
      <c r="V122" s="677">
        <f>IF(T122&lt;&gt;0,IF(O122/T122*100&lt;0,"&lt;0",IF(O122/T122*100&gt;200,"&gt;200",O122/T122*100))," ")</f>
        <v>104.05099732675302</v>
      </c>
      <c r="W122" s="865">
        <v>6071.9</v>
      </c>
      <c r="X122" s="663">
        <v>6071.9</v>
      </c>
      <c r="Y122" s="919">
        <f t="shared" ref="Y122:Y130" si="161">X122-Z122</f>
        <v>6071.9</v>
      </c>
      <c r="Z122" s="939"/>
      <c r="AA122" s="970">
        <v>506</v>
      </c>
      <c r="AB122" s="369">
        <f t="shared" si="98"/>
        <v>506</v>
      </c>
      <c r="AC122" s="225"/>
      <c r="AD122" s="225">
        <f t="shared" si="118"/>
        <v>-5565.9</v>
      </c>
      <c r="AE122" s="225">
        <f t="shared" si="117"/>
        <v>8.3334705775786837</v>
      </c>
      <c r="AF122" s="875">
        <v>486.3</v>
      </c>
      <c r="AG122" s="225">
        <f>AA122-AF122</f>
        <v>19.699999999999989</v>
      </c>
      <c r="AH122" s="227">
        <f>IF(AF122&lt;&gt;0,IF(AA122/AF122*100&lt;0,"&lt;0",IF(AA122/AF122*100&gt;200,"&gt;200",AA122/AF122*100))," ")</f>
        <v>104.05099732675302</v>
      </c>
      <c r="AI122" s="503"/>
      <c r="AJ122" s="225"/>
      <c r="AK122" s="225"/>
      <c r="AL122" s="225">
        <f>AK122-AJ122</f>
        <v>0</v>
      </c>
      <c r="AM122" s="225" t="str">
        <f>IF(AJ122&lt;&gt;0,IF(AK122/AJ122*100&lt;0,"&lt;0",IF(AK122/AJ122*100&gt;200,"&gt;200",AK122/AJ122*100))," ")</f>
        <v xml:space="preserve"> </v>
      </c>
      <c r="AN122" s="772"/>
      <c r="AO122" s="225">
        <f>AK122-AN122</f>
        <v>0</v>
      </c>
      <c r="AP122" s="198" t="str">
        <f t="shared" si="124"/>
        <v xml:space="preserve"> </v>
      </c>
      <c r="AQ122" s="224"/>
      <c r="AR122" s="369"/>
      <c r="AS122" s="225"/>
      <c r="AT122" s="225">
        <f>AS122-AR122</f>
        <v>0</v>
      </c>
      <c r="AU122" s="222" t="str">
        <f>IF(AR122&lt;&gt;0,IF(AS122/AR122*100&lt;0,"&lt;0",IF(AS122/AR122*100&gt;200,"&gt;200",AS122/AR122*100))," ")</f>
        <v xml:space="preserve"> </v>
      </c>
      <c r="AV122" s="335"/>
      <c r="AW122" s="225">
        <f>AS122-AV122</f>
        <v>0</v>
      </c>
      <c r="AX122" s="474" t="str">
        <f>IF(AV122&lt;&gt;0,IF(AS122/AV122*100&lt;0,"&lt;0",IF(AS122/AV122*100&gt;200,"&gt;200",AS122/AV122*100))," ")</f>
        <v xml:space="preserve"> </v>
      </c>
      <c r="AY122" s="527"/>
      <c r="AZ122" s="369"/>
      <c r="BA122" s="369">
        <f t="shared" si="94"/>
        <v>0</v>
      </c>
      <c r="BB122" s="369"/>
      <c r="BC122" s="225"/>
      <c r="BD122" s="130">
        <f t="shared" si="141"/>
        <v>0</v>
      </c>
      <c r="BE122" s="225"/>
      <c r="BF122" s="222"/>
      <c r="BG122" s="225"/>
      <c r="BH122" s="335"/>
      <c r="BI122" s="61">
        <f t="shared" si="151"/>
        <v>0</v>
      </c>
      <c r="BJ122" s="167" t="str">
        <f t="shared" si="157"/>
        <v xml:space="preserve"> </v>
      </c>
      <c r="BK122" s="2"/>
      <c r="BL122" s="807">
        <f t="shared" si="95"/>
        <v>50</v>
      </c>
      <c r="BM122" s="807">
        <f t="shared" si="96"/>
        <v>50</v>
      </c>
      <c r="BN122" s="797">
        <v>50</v>
      </c>
      <c r="BO122" s="797"/>
      <c r="BP122" s="797"/>
      <c r="BQ122" s="797"/>
    </row>
    <row r="123" spans="1:69" s="7" customFormat="1" ht="21" customHeight="1" x14ac:dyDescent="0.25">
      <c r="A123" s="607" t="s">
        <v>74</v>
      </c>
      <c r="B123" s="608" t="s">
        <v>73</v>
      </c>
      <c r="C123" s="438">
        <f>M123+AY123-C124</f>
        <v>2105.9</v>
      </c>
      <c r="D123" s="438">
        <f>N123+AZ123-D124</f>
        <v>2212.6000000000004</v>
      </c>
      <c r="E123" s="62">
        <f>O123+BC123-E124</f>
        <v>244.19999999999996</v>
      </c>
      <c r="F123" s="62">
        <f>P123+BD123-F124+BD124</f>
        <v>243.6</v>
      </c>
      <c r="G123" s="62">
        <f t="shared" si="158"/>
        <v>0.6</v>
      </c>
      <c r="H123" s="62">
        <f t="shared" si="92"/>
        <v>-1968.4000000000003</v>
      </c>
      <c r="I123" s="62">
        <f t="shared" si="93"/>
        <v>11.03678929765886</v>
      </c>
      <c r="J123" s="824">
        <f>T123+BH123-J124</f>
        <v>230.20000000000002</v>
      </c>
      <c r="K123" s="62">
        <f t="shared" si="119"/>
        <v>13.999999999999943</v>
      </c>
      <c r="L123" s="168">
        <f t="shared" si="136"/>
        <v>106.08166811468287</v>
      </c>
      <c r="M123" s="502">
        <f t="shared" si="159"/>
        <v>1027.5</v>
      </c>
      <c r="N123" s="502">
        <f t="shared" si="159"/>
        <v>1027.5</v>
      </c>
      <c r="O123" s="61">
        <f t="shared" si="160"/>
        <v>104.6</v>
      </c>
      <c r="P123" s="61">
        <f t="shared" si="106"/>
        <v>104.6</v>
      </c>
      <c r="Q123" s="61">
        <f t="shared" si="97"/>
        <v>0</v>
      </c>
      <c r="R123" s="61">
        <f t="shared" si="108"/>
        <v>-922.9</v>
      </c>
      <c r="S123" s="61">
        <f t="shared" si="109"/>
        <v>10.180048661800486</v>
      </c>
      <c r="T123" s="824">
        <f>AF123</f>
        <v>113.3</v>
      </c>
      <c r="U123" s="90">
        <f t="shared" si="146"/>
        <v>-8.7000000000000028</v>
      </c>
      <c r="V123" s="676">
        <f t="shared" si="147"/>
        <v>92.321270962047663</v>
      </c>
      <c r="W123" s="864">
        <v>1027.5</v>
      </c>
      <c r="X123" s="515">
        <v>1027.5</v>
      </c>
      <c r="Y123" s="979">
        <f t="shared" si="161"/>
        <v>1017.7</v>
      </c>
      <c r="Z123" s="938">
        <v>9.8000000000000007</v>
      </c>
      <c r="AA123" s="968">
        <v>104.6</v>
      </c>
      <c r="AB123" s="368">
        <f t="shared" si="98"/>
        <v>104.6</v>
      </c>
      <c r="AC123" s="61"/>
      <c r="AD123" s="61">
        <f t="shared" si="118"/>
        <v>-922.9</v>
      </c>
      <c r="AE123" s="61">
        <f t="shared" si="117"/>
        <v>10.180048661800486</v>
      </c>
      <c r="AF123" s="895">
        <v>113.3</v>
      </c>
      <c r="AG123" s="61">
        <f t="shared" si="148"/>
        <v>-8.7000000000000028</v>
      </c>
      <c r="AH123" s="199">
        <f t="shared" si="150"/>
        <v>92.321270962047663</v>
      </c>
      <c r="AI123" s="502"/>
      <c r="AJ123" s="61"/>
      <c r="AK123" s="61"/>
      <c r="AL123" s="61">
        <f t="shared" si="139"/>
        <v>0</v>
      </c>
      <c r="AM123" s="61" t="str">
        <f t="shared" si="140"/>
        <v xml:space="preserve"> </v>
      </c>
      <c r="AN123" s="781"/>
      <c r="AO123" s="61">
        <f t="shared" si="143"/>
        <v>0</v>
      </c>
      <c r="AP123" s="198" t="str">
        <f t="shared" si="124"/>
        <v xml:space="preserve"> </v>
      </c>
      <c r="AQ123" s="163"/>
      <c r="AR123" s="368"/>
      <c r="AS123" s="61"/>
      <c r="AT123" s="61">
        <f t="shared" si="149"/>
        <v>0</v>
      </c>
      <c r="AU123" s="62" t="str">
        <f t="shared" si="125"/>
        <v xml:space="preserve"> </v>
      </c>
      <c r="AV123" s="732"/>
      <c r="AW123" s="61">
        <f t="shared" si="144"/>
        <v>0</v>
      </c>
      <c r="AX123" s="473" t="str">
        <f t="shared" si="123"/>
        <v xml:space="preserve"> </v>
      </c>
      <c r="AY123" s="526">
        <v>1347</v>
      </c>
      <c r="AZ123" s="493">
        <v>1454.3</v>
      </c>
      <c r="BA123" s="493">
        <f t="shared" si="94"/>
        <v>1451.8</v>
      </c>
      <c r="BB123" s="493">
        <v>2.5</v>
      </c>
      <c r="BC123" s="130">
        <v>181.2</v>
      </c>
      <c r="BD123" s="130">
        <f t="shared" si="141"/>
        <v>180.6</v>
      </c>
      <c r="BE123" s="130">
        <v>0.6</v>
      </c>
      <c r="BF123" s="133">
        <f t="shared" si="129"/>
        <v>-1273.0999999999999</v>
      </c>
      <c r="BG123" s="130">
        <f t="shared" si="65"/>
        <v>12.459602557931651</v>
      </c>
      <c r="BH123" s="732">
        <v>149.5</v>
      </c>
      <c r="BI123" s="61">
        <f t="shared" si="151"/>
        <v>31.699999999999989</v>
      </c>
      <c r="BJ123" s="167">
        <f t="shared" si="157"/>
        <v>121.20401337792642</v>
      </c>
      <c r="BK123" s="2"/>
      <c r="BL123" s="807">
        <f t="shared" si="95"/>
        <v>53.199999999999996</v>
      </c>
      <c r="BM123" s="807">
        <f t="shared" si="96"/>
        <v>32.299999999999997</v>
      </c>
      <c r="BN123" s="749">
        <v>32.299999999999997</v>
      </c>
      <c r="BO123" s="795"/>
      <c r="BP123" s="795"/>
      <c r="BQ123" s="795">
        <v>20.9</v>
      </c>
    </row>
    <row r="124" spans="1:69" s="228" customFormat="1" ht="21.75" customHeight="1" x14ac:dyDescent="0.25">
      <c r="A124" s="609" t="s">
        <v>206</v>
      </c>
      <c r="B124" s="610" t="s">
        <v>203</v>
      </c>
      <c r="C124" s="439">
        <f>M124+AY124</f>
        <v>268.60000000000002</v>
      </c>
      <c r="D124" s="439">
        <f>N124+AZ124</f>
        <v>269.20000000000005</v>
      </c>
      <c r="E124" s="222">
        <f>O124+BC124</f>
        <v>41.6</v>
      </c>
      <c r="F124" s="222">
        <f t="shared" si="154"/>
        <v>41.6</v>
      </c>
      <c r="G124" s="222">
        <f t="shared" si="158"/>
        <v>0</v>
      </c>
      <c r="H124" s="222">
        <f t="shared" si="92"/>
        <v>-227.60000000000005</v>
      </c>
      <c r="I124" s="222">
        <f t="shared" si="93"/>
        <v>15.453194650817235</v>
      </c>
      <c r="J124" s="813">
        <f>T124+BH124</f>
        <v>32.6</v>
      </c>
      <c r="K124" s="222">
        <f t="shared" si="119"/>
        <v>9</v>
      </c>
      <c r="L124" s="223">
        <f t="shared" si="136"/>
        <v>127.60736196319019</v>
      </c>
      <c r="M124" s="503">
        <f t="shared" si="159"/>
        <v>268.60000000000002</v>
      </c>
      <c r="N124" s="503">
        <f t="shared" si="159"/>
        <v>268.60000000000002</v>
      </c>
      <c r="O124" s="225">
        <f t="shared" si="160"/>
        <v>41.6</v>
      </c>
      <c r="P124" s="225">
        <f t="shared" si="106"/>
        <v>41.6</v>
      </c>
      <c r="Q124" s="225">
        <f t="shared" si="97"/>
        <v>0</v>
      </c>
      <c r="R124" s="225">
        <f t="shared" si="108"/>
        <v>-227.00000000000003</v>
      </c>
      <c r="S124" s="225">
        <f t="shared" si="109"/>
        <v>15.487714072970959</v>
      </c>
      <c r="T124" s="813">
        <f t="shared" si="145"/>
        <v>32.6</v>
      </c>
      <c r="U124" s="226">
        <f t="shared" si="146"/>
        <v>9</v>
      </c>
      <c r="V124" s="677">
        <f t="shared" si="147"/>
        <v>127.60736196319019</v>
      </c>
      <c r="W124" s="865">
        <v>268.60000000000002</v>
      </c>
      <c r="X124" s="663">
        <v>268.60000000000002</v>
      </c>
      <c r="Y124" s="919">
        <f t="shared" si="161"/>
        <v>268.60000000000002</v>
      </c>
      <c r="Z124" s="939"/>
      <c r="AA124" s="967">
        <v>41.6</v>
      </c>
      <c r="AB124" s="369">
        <f t="shared" si="98"/>
        <v>41.6</v>
      </c>
      <c r="AC124" s="225"/>
      <c r="AD124" s="225">
        <f t="shared" si="118"/>
        <v>-227.00000000000003</v>
      </c>
      <c r="AE124" s="225">
        <f t="shared" si="117"/>
        <v>15.487714072970959</v>
      </c>
      <c r="AF124" s="875">
        <v>32.6</v>
      </c>
      <c r="AG124" s="225">
        <f t="shared" si="148"/>
        <v>9</v>
      </c>
      <c r="AH124" s="227">
        <f t="shared" si="150"/>
        <v>127.60736196319019</v>
      </c>
      <c r="AI124" s="503"/>
      <c r="AJ124" s="225"/>
      <c r="AK124" s="225"/>
      <c r="AL124" s="225">
        <f t="shared" si="139"/>
        <v>0</v>
      </c>
      <c r="AM124" s="225" t="str">
        <f t="shared" si="140"/>
        <v xml:space="preserve"> </v>
      </c>
      <c r="AN124" s="772"/>
      <c r="AO124" s="225">
        <f t="shared" si="143"/>
        <v>0</v>
      </c>
      <c r="AP124" s="198" t="str">
        <f t="shared" si="124"/>
        <v xml:space="preserve"> </v>
      </c>
      <c r="AQ124" s="224"/>
      <c r="AR124" s="369"/>
      <c r="AS124" s="225"/>
      <c r="AT124" s="225">
        <f t="shared" si="149"/>
        <v>0</v>
      </c>
      <c r="AU124" s="222" t="str">
        <f t="shared" si="125"/>
        <v xml:space="preserve"> </v>
      </c>
      <c r="AV124" s="335"/>
      <c r="AW124" s="225">
        <f t="shared" si="144"/>
        <v>0</v>
      </c>
      <c r="AX124" s="474" t="str">
        <f t="shared" si="123"/>
        <v xml:space="preserve"> </v>
      </c>
      <c r="AY124" s="527"/>
      <c r="AZ124" s="369">
        <v>0.6</v>
      </c>
      <c r="BA124" s="369">
        <f t="shared" si="94"/>
        <v>0.6</v>
      </c>
      <c r="BB124" s="369"/>
      <c r="BC124" s="225"/>
      <c r="BD124" s="130">
        <f t="shared" si="141"/>
        <v>0</v>
      </c>
      <c r="BE124" s="225"/>
      <c r="BF124" s="222">
        <f t="shared" si="129"/>
        <v>-0.6</v>
      </c>
      <c r="BG124" s="225">
        <f t="shared" si="65"/>
        <v>0</v>
      </c>
      <c r="BH124" s="335"/>
      <c r="BI124" s="61">
        <f t="shared" si="151"/>
        <v>0</v>
      </c>
      <c r="BJ124" s="167" t="str">
        <f t="shared" si="157"/>
        <v xml:space="preserve"> </v>
      </c>
      <c r="BK124" s="2"/>
      <c r="BL124" s="807">
        <f t="shared" si="95"/>
        <v>7.2</v>
      </c>
      <c r="BM124" s="807">
        <f t="shared" si="96"/>
        <v>7.2</v>
      </c>
      <c r="BN124" s="797">
        <v>7.2</v>
      </c>
      <c r="BO124" s="797"/>
      <c r="BP124" s="797"/>
      <c r="BQ124" s="797"/>
    </row>
    <row r="125" spans="1:69" s="7" customFormat="1" ht="23.25" customHeight="1" x14ac:dyDescent="0.25">
      <c r="A125" s="607" t="s">
        <v>76</v>
      </c>
      <c r="B125" s="608" t="s">
        <v>75</v>
      </c>
      <c r="C125" s="438">
        <f>M125+AY125-C126</f>
        <v>24877.9</v>
      </c>
      <c r="D125" s="438">
        <f>N125+AZ125-D126</f>
        <v>14721.600000000002</v>
      </c>
      <c r="E125" s="62">
        <f>O125+BC125-E126</f>
        <v>2135.8000000000002</v>
      </c>
      <c r="F125" s="62">
        <f>P125+BD125-F126+BD126-BD90+AC69</f>
        <v>2130.1000000000004</v>
      </c>
      <c r="G125" s="62">
        <f t="shared" si="158"/>
        <v>5.7</v>
      </c>
      <c r="H125" s="62">
        <f t="shared" si="92"/>
        <v>-12585.800000000003</v>
      </c>
      <c r="I125" s="62">
        <f t="shared" si="93"/>
        <v>14.507933920226062</v>
      </c>
      <c r="J125" s="824">
        <f>T125+BH125-J126</f>
        <v>1894.2000000000005</v>
      </c>
      <c r="K125" s="62">
        <f t="shared" si="119"/>
        <v>241.59999999999968</v>
      </c>
      <c r="L125" s="168">
        <f t="shared" si="136"/>
        <v>112.75472494984689</v>
      </c>
      <c r="M125" s="502">
        <f t="shared" si="159"/>
        <v>13655.4</v>
      </c>
      <c r="N125" s="502">
        <f t="shared" si="159"/>
        <v>13655.4</v>
      </c>
      <c r="O125" s="61">
        <f t="shared" si="160"/>
        <v>2124.1</v>
      </c>
      <c r="P125" s="61">
        <f t="shared" si="106"/>
        <v>2118.9</v>
      </c>
      <c r="Q125" s="61">
        <f t="shared" si="97"/>
        <v>5.2</v>
      </c>
      <c r="R125" s="61">
        <f t="shared" si="108"/>
        <v>-11531.3</v>
      </c>
      <c r="S125" s="61">
        <f t="shared" si="109"/>
        <v>15.555018527468986</v>
      </c>
      <c r="T125" s="824">
        <f>AF125</f>
        <v>1831.7</v>
      </c>
      <c r="U125" s="90">
        <f t="shared" si="146"/>
        <v>292.39999999999986</v>
      </c>
      <c r="V125" s="676">
        <f t="shared" si="147"/>
        <v>115.96331276955834</v>
      </c>
      <c r="W125" s="864">
        <v>13655.4</v>
      </c>
      <c r="X125" s="515">
        <v>13655.4</v>
      </c>
      <c r="Y125" s="979">
        <f t="shared" si="161"/>
        <v>13256.1</v>
      </c>
      <c r="Z125" s="938">
        <v>399.3</v>
      </c>
      <c r="AA125" s="968">
        <v>2124.1</v>
      </c>
      <c r="AB125" s="368">
        <f t="shared" si="98"/>
        <v>2118.9</v>
      </c>
      <c r="AC125" s="61">
        <v>5.2</v>
      </c>
      <c r="AD125" s="61">
        <f t="shared" si="118"/>
        <v>-11531.3</v>
      </c>
      <c r="AE125" s="61">
        <f t="shared" si="117"/>
        <v>15.555018527468986</v>
      </c>
      <c r="AF125" s="895">
        <v>1831.7</v>
      </c>
      <c r="AG125" s="61">
        <f t="shared" si="148"/>
        <v>292.39999999999986</v>
      </c>
      <c r="AH125" s="199">
        <f t="shared" si="150"/>
        <v>115.96331276955834</v>
      </c>
      <c r="AI125" s="502"/>
      <c r="AJ125" s="61"/>
      <c r="AK125" s="61"/>
      <c r="AL125" s="61">
        <f t="shared" si="139"/>
        <v>0</v>
      </c>
      <c r="AM125" s="61" t="str">
        <f t="shared" si="140"/>
        <v xml:space="preserve"> </v>
      </c>
      <c r="AN125" s="781"/>
      <c r="AO125" s="61">
        <f t="shared" si="143"/>
        <v>0</v>
      </c>
      <c r="AP125" s="198" t="str">
        <f t="shared" si="124"/>
        <v xml:space="preserve"> </v>
      </c>
      <c r="AQ125" s="163"/>
      <c r="AR125" s="368"/>
      <c r="AS125" s="61"/>
      <c r="AT125" s="61">
        <f t="shared" si="149"/>
        <v>0</v>
      </c>
      <c r="AU125" s="62" t="str">
        <f t="shared" si="125"/>
        <v xml:space="preserve"> </v>
      </c>
      <c r="AV125" s="732"/>
      <c r="AW125" s="61">
        <f t="shared" si="144"/>
        <v>0</v>
      </c>
      <c r="AX125" s="473" t="str">
        <f t="shared" si="123"/>
        <v xml:space="preserve"> </v>
      </c>
      <c r="AY125" s="526">
        <v>11222.5</v>
      </c>
      <c r="AZ125" s="493">
        <v>11719.5</v>
      </c>
      <c r="BA125" s="493">
        <f t="shared" si="94"/>
        <v>11710.4</v>
      </c>
      <c r="BB125" s="493">
        <v>9.1</v>
      </c>
      <c r="BC125" s="130">
        <v>1720</v>
      </c>
      <c r="BD125" s="130">
        <f t="shared" si="141"/>
        <v>1719.5</v>
      </c>
      <c r="BE125" s="130">
        <v>0.5</v>
      </c>
      <c r="BF125" s="131">
        <f t="shared" si="129"/>
        <v>-9999.5</v>
      </c>
      <c r="BG125" s="130">
        <f t="shared" ref="BG125:BG193" si="162">IF(AZ125&lt;&gt;0,IF(BC125/AZ125*100&lt;0,"&lt;0",IF(BC125/AZ125*100&gt;200,"&gt;200",BC125/AZ125*100))," ")</f>
        <v>14.67639404411451</v>
      </c>
      <c r="BH125" s="732">
        <v>1501.4</v>
      </c>
      <c r="BI125" s="61">
        <f t="shared" si="151"/>
        <v>218.59999999999991</v>
      </c>
      <c r="BJ125" s="167">
        <f t="shared" si="157"/>
        <v>114.55974423871054</v>
      </c>
      <c r="BK125" s="2"/>
      <c r="BL125" s="807">
        <f t="shared" si="95"/>
        <v>614.59999999999991</v>
      </c>
      <c r="BM125" s="807">
        <f t="shared" si="96"/>
        <v>345.09999999999997</v>
      </c>
      <c r="BN125" s="795">
        <v>345.09999999999997</v>
      </c>
      <c r="BO125" s="795"/>
      <c r="BP125" s="795"/>
      <c r="BQ125" s="795">
        <v>269.5</v>
      </c>
    </row>
    <row r="126" spans="1:69" s="228" customFormat="1" ht="21.75" customHeight="1" x14ac:dyDescent="0.25">
      <c r="A126" s="609" t="s">
        <v>206</v>
      </c>
      <c r="B126" s="610" t="s">
        <v>203</v>
      </c>
      <c r="C126" s="555"/>
      <c r="D126" s="439">
        <f>N126+AZ126</f>
        <v>10653.3</v>
      </c>
      <c r="E126" s="222">
        <f>O126+BC126</f>
        <v>1708.3</v>
      </c>
      <c r="F126" s="222">
        <f t="shared" si="154"/>
        <v>1708.3</v>
      </c>
      <c r="G126" s="222">
        <f t="shared" si="158"/>
        <v>0</v>
      </c>
      <c r="H126" s="222">
        <f t="shared" si="92"/>
        <v>-8945</v>
      </c>
      <c r="I126" s="222">
        <f t="shared" si="93"/>
        <v>16.035406869233007</v>
      </c>
      <c r="J126" s="813">
        <f>T126+BH126</f>
        <v>1438.8999999999999</v>
      </c>
      <c r="K126" s="222">
        <f t="shared" si="119"/>
        <v>269.40000000000009</v>
      </c>
      <c r="L126" s="223">
        <f t="shared" si="136"/>
        <v>118.7226353464452</v>
      </c>
      <c r="M126" s="503">
        <f t="shared" si="159"/>
        <v>10653.3</v>
      </c>
      <c r="N126" s="503">
        <f t="shared" si="159"/>
        <v>10653.3</v>
      </c>
      <c r="O126" s="225">
        <f t="shared" si="160"/>
        <v>1708.3</v>
      </c>
      <c r="P126" s="225">
        <f t="shared" si="106"/>
        <v>1708.3</v>
      </c>
      <c r="Q126" s="732">
        <f t="shared" si="97"/>
        <v>0</v>
      </c>
      <c r="R126" s="225">
        <f t="shared" si="108"/>
        <v>-8945</v>
      </c>
      <c r="S126" s="225">
        <f t="shared" si="109"/>
        <v>16.035406869233007</v>
      </c>
      <c r="T126" s="813">
        <f t="shared" si="145"/>
        <v>1438.8</v>
      </c>
      <c r="U126" s="226">
        <f t="shared" si="146"/>
        <v>269.5</v>
      </c>
      <c r="V126" s="677">
        <f t="shared" si="147"/>
        <v>118.73088685015291</v>
      </c>
      <c r="W126" s="865">
        <v>10653.3</v>
      </c>
      <c r="X126" s="663">
        <v>10653.3</v>
      </c>
      <c r="Y126" s="919">
        <f t="shared" si="161"/>
        <v>10653.3</v>
      </c>
      <c r="Z126" s="939"/>
      <c r="AA126" s="967">
        <v>1708.3</v>
      </c>
      <c r="AB126" s="369">
        <f t="shared" si="98"/>
        <v>1708.3</v>
      </c>
      <c r="AC126" s="225"/>
      <c r="AD126" s="225">
        <f t="shared" si="118"/>
        <v>-8945</v>
      </c>
      <c r="AE126" s="225">
        <f t="shared" si="117"/>
        <v>16.035406869233007</v>
      </c>
      <c r="AF126" s="875">
        <v>1438.8</v>
      </c>
      <c r="AG126" s="225">
        <f t="shared" si="148"/>
        <v>269.5</v>
      </c>
      <c r="AH126" s="227">
        <f t="shared" si="150"/>
        <v>118.73088685015291</v>
      </c>
      <c r="AI126" s="503"/>
      <c r="AJ126" s="225"/>
      <c r="AK126" s="225"/>
      <c r="AL126" s="225">
        <f t="shared" si="139"/>
        <v>0</v>
      </c>
      <c r="AM126" s="225" t="str">
        <f t="shared" si="140"/>
        <v xml:space="preserve"> </v>
      </c>
      <c r="AN126" s="772"/>
      <c r="AO126" s="225">
        <f t="shared" si="143"/>
        <v>0</v>
      </c>
      <c r="AP126" s="198" t="str">
        <f t="shared" si="124"/>
        <v xml:space="preserve"> </v>
      </c>
      <c r="AQ126" s="224"/>
      <c r="AR126" s="369"/>
      <c r="AS126" s="225"/>
      <c r="AT126" s="225">
        <f t="shared" si="149"/>
        <v>0</v>
      </c>
      <c r="AU126" s="222" t="str">
        <f t="shared" si="125"/>
        <v xml:space="preserve"> </v>
      </c>
      <c r="AV126" s="335"/>
      <c r="AW126" s="225">
        <f t="shared" si="144"/>
        <v>0</v>
      </c>
      <c r="AX126" s="474" t="str">
        <f t="shared" si="123"/>
        <v xml:space="preserve"> </v>
      </c>
      <c r="AY126" s="527"/>
      <c r="AZ126" s="831"/>
      <c r="BA126" s="831">
        <f t="shared" si="94"/>
        <v>0</v>
      </c>
      <c r="BB126" s="831"/>
      <c r="BC126" s="225"/>
      <c r="BD126" s="840">
        <f t="shared" si="141"/>
        <v>0</v>
      </c>
      <c r="BE126" s="225"/>
      <c r="BF126" s="222">
        <f t="shared" si="129"/>
        <v>0</v>
      </c>
      <c r="BG126" s="225" t="str">
        <f t="shared" si="162"/>
        <v xml:space="preserve"> </v>
      </c>
      <c r="BH126" s="335">
        <v>0.1</v>
      </c>
      <c r="BI126" s="61">
        <f t="shared" si="151"/>
        <v>-0.1</v>
      </c>
      <c r="BJ126" s="167">
        <f t="shared" si="157"/>
        <v>0</v>
      </c>
      <c r="BK126" s="2"/>
      <c r="BL126" s="807">
        <f t="shared" si="95"/>
        <v>298.5</v>
      </c>
      <c r="BM126" s="807">
        <f t="shared" si="96"/>
        <v>298.5</v>
      </c>
      <c r="BN126" s="795">
        <v>298.5</v>
      </c>
      <c r="BO126" s="795"/>
      <c r="BP126" s="795"/>
      <c r="BQ126" s="797"/>
    </row>
    <row r="127" spans="1:69" s="7" customFormat="1" ht="23.25" customHeight="1" x14ac:dyDescent="0.25">
      <c r="A127" s="607" t="s">
        <v>78</v>
      </c>
      <c r="B127" s="608" t="s">
        <v>77</v>
      </c>
      <c r="C127" s="438">
        <f>M127+AY127-C128</f>
        <v>13158.9</v>
      </c>
      <c r="D127" s="438">
        <f>N127+AZ127-D128</f>
        <v>34700.800000000003</v>
      </c>
      <c r="E127" s="62">
        <f>O127+BC127-E128</f>
        <v>6134.5000000000009</v>
      </c>
      <c r="F127" s="62">
        <f>P127+BD127-F128</f>
        <v>6134.5000000000009</v>
      </c>
      <c r="G127" s="62">
        <f t="shared" si="158"/>
        <v>0</v>
      </c>
      <c r="H127" s="62">
        <f t="shared" si="92"/>
        <v>-28566.300000000003</v>
      </c>
      <c r="I127" s="62">
        <f t="shared" si="93"/>
        <v>17.678266783474733</v>
      </c>
      <c r="J127" s="824">
        <f>T127+BH127-J128</f>
        <v>4526.4999999999991</v>
      </c>
      <c r="K127" s="62">
        <f t="shared" si="119"/>
        <v>1608.0000000000018</v>
      </c>
      <c r="L127" s="168">
        <f t="shared" si="136"/>
        <v>135.52413564564239</v>
      </c>
      <c r="M127" s="502">
        <v>11530.4</v>
      </c>
      <c r="N127" s="502">
        <f>X127+AJ127+AR127-N129</f>
        <v>33459.4</v>
      </c>
      <c r="O127" s="61">
        <f>AA127+AK127+AS127-O129</f>
        <v>5973.3000000000011</v>
      </c>
      <c r="P127" s="61">
        <f>AB127+AK127+AS127-P129</f>
        <v>5973.3000000000011</v>
      </c>
      <c r="Q127" s="61">
        <f t="shared" si="97"/>
        <v>0</v>
      </c>
      <c r="R127" s="61">
        <f t="shared" si="108"/>
        <v>-27486.1</v>
      </c>
      <c r="S127" s="61">
        <f t="shared" si="109"/>
        <v>17.852382290178546</v>
      </c>
      <c r="T127" s="824">
        <f>AF127+AN127+AV127-T129</f>
        <v>4379.7999999999993</v>
      </c>
      <c r="U127" s="90">
        <f t="shared" si="146"/>
        <v>1593.5000000000018</v>
      </c>
      <c r="V127" s="676">
        <f t="shared" si="147"/>
        <v>136.38293986026764</v>
      </c>
      <c r="W127" s="864">
        <v>14785.2</v>
      </c>
      <c r="X127" s="515">
        <v>14785.2</v>
      </c>
      <c r="Y127" s="979">
        <f t="shared" si="161"/>
        <v>14785.2</v>
      </c>
      <c r="Z127" s="938"/>
      <c r="AA127" s="968">
        <v>3846.7</v>
      </c>
      <c r="AB127" s="368">
        <f t="shared" si="98"/>
        <v>3846.7</v>
      </c>
      <c r="AC127" s="61"/>
      <c r="AD127" s="61">
        <f t="shared" si="118"/>
        <v>-10938.5</v>
      </c>
      <c r="AE127" s="61">
        <f t="shared" si="117"/>
        <v>26.017233449665877</v>
      </c>
      <c r="AF127" s="895">
        <v>2421.1999999999998</v>
      </c>
      <c r="AG127" s="61">
        <f t="shared" si="148"/>
        <v>1425.5</v>
      </c>
      <c r="AH127" s="199">
        <f t="shared" si="150"/>
        <v>158.87576408392533</v>
      </c>
      <c r="AI127" s="502">
        <v>31224.2</v>
      </c>
      <c r="AJ127" s="61">
        <v>31224.2</v>
      </c>
      <c r="AK127" s="61">
        <v>4962.5</v>
      </c>
      <c r="AL127" s="61">
        <f t="shared" si="139"/>
        <v>-26261.7</v>
      </c>
      <c r="AM127" s="61">
        <f t="shared" si="140"/>
        <v>15.893121360995638</v>
      </c>
      <c r="AN127" s="781">
        <v>4263.2</v>
      </c>
      <c r="AO127" s="61">
        <f t="shared" si="143"/>
        <v>699.30000000000018</v>
      </c>
      <c r="AP127" s="198">
        <f t="shared" si="124"/>
        <v>116.40317132670295</v>
      </c>
      <c r="AQ127" s="163"/>
      <c r="AR127" s="368"/>
      <c r="AS127" s="61"/>
      <c r="AT127" s="61">
        <f t="shared" si="149"/>
        <v>0</v>
      </c>
      <c r="AU127" s="62" t="str">
        <f t="shared" si="125"/>
        <v xml:space="preserve"> </v>
      </c>
      <c r="AV127" s="732"/>
      <c r="AW127" s="61">
        <f t="shared" si="144"/>
        <v>0</v>
      </c>
      <c r="AX127" s="473" t="str">
        <f t="shared" si="123"/>
        <v xml:space="preserve"> </v>
      </c>
      <c r="AY127" s="526">
        <v>1628.5</v>
      </c>
      <c r="AZ127" s="493">
        <v>1724.3</v>
      </c>
      <c r="BA127" s="493">
        <f t="shared" si="94"/>
        <v>1724.3</v>
      </c>
      <c r="BB127" s="493"/>
      <c r="BC127" s="130">
        <v>230.8</v>
      </c>
      <c r="BD127" s="130">
        <f t="shared" si="141"/>
        <v>230.8</v>
      </c>
      <c r="BE127" s="130"/>
      <c r="BF127" s="132">
        <f t="shared" si="129"/>
        <v>-1493.5</v>
      </c>
      <c r="BG127" s="130">
        <f t="shared" si="162"/>
        <v>13.385141796671112</v>
      </c>
      <c r="BH127" s="732">
        <v>202</v>
      </c>
      <c r="BI127" s="61">
        <f t="shared" si="151"/>
        <v>28.800000000000011</v>
      </c>
      <c r="BJ127" s="167">
        <f t="shared" si="157"/>
        <v>114.25742574257427</v>
      </c>
      <c r="BK127" s="2"/>
      <c r="BL127" s="807">
        <f t="shared" si="95"/>
        <v>2277.5</v>
      </c>
      <c r="BM127" s="807">
        <f t="shared" si="96"/>
        <v>2250.3000000000002</v>
      </c>
      <c r="BN127" s="797">
        <v>1065</v>
      </c>
      <c r="BO127" s="751">
        <v>1185.3</v>
      </c>
      <c r="BP127" s="797"/>
      <c r="BQ127" s="795">
        <v>27.2</v>
      </c>
    </row>
    <row r="128" spans="1:69" s="228" customFormat="1" ht="21.75" customHeight="1" x14ac:dyDescent="0.25">
      <c r="A128" s="609" t="s">
        <v>206</v>
      </c>
      <c r="B128" s="610" t="s">
        <v>203</v>
      </c>
      <c r="C128" s="555"/>
      <c r="D128" s="440">
        <f>N128+AZ128</f>
        <v>482.9</v>
      </c>
      <c r="E128" s="222">
        <f>O128+BC128</f>
        <v>69.599999999999994</v>
      </c>
      <c r="F128" s="222">
        <f t="shared" si="154"/>
        <v>69.599999999999994</v>
      </c>
      <c r="G128" s="222">
        <f t="shared" si="158"/>
        <v>0</v>
      </c>
      <c r="H128" s="222">
        <f t="shared" si="92"/>
        <v>-413.29999999999995</v>
      </c>
      <c r="I128" s="222">
        <f t="shared" si="93"/>
        <v>14.412921930006211</v>
      </c>
      <c r="J128" s="813">
        <f>T128+BH128</f>
        <v>55.3</v>
      </c>
      <c r="K128" s="222">
        <f t="shared" si="119"/>
        <v>14.299999999999997</v>
      </c>
      <c r="L128" s="223">
        <f t="shared" si="136"/>
        <v>125.85895117540686</v>
      </c>
      <c r="M128" s="503">
        <f t="shared" ref="M128:M146" si="163">W128+AI128+AQ128</f>
        <v>482.9</v>
      </c>
      <c r="N128" s="503">
        <f t="shared" ref="N128:N146" si="164">X128+AJ128+AR128</f>
        <v>482.9</v>
      </c>
      <c r="O128" s="225">
        <f t="shared" ref="O128:O146" si="165">AA128+AK128+AS128</f>
        <v>69.599999999999994</v>
      </c>
      <c r="P128" s="225">
        <f t="shared" si="106"/>
        <v>69.599999999999994</v>
      </c>
      <c r="Q128" s="225">
        <f t="shared" si="97"/>
        <v>0</v>
      </c>
      <c r="R128" s="225">
        <f t="shared" si="108"/>
        <v>-413.29999999999995</v>
      </c>
      <c r="S128" s="225">
        <f t="shared" si="109"/>
        <v>14.412921930006211</v>
      </c>
      <c r="T128" s="813">
        <f>AF128+AN128+AV128</f>
        <v>55.3</v>
      </c>
      <c r="U128" s="226">
        <f t="shared" si="146"/>
        <v>14.299999999999997</v>
      </c>
      <c r="V128" s="677">
        <f t="shared" si="147"/>
        <v>125.85895117540686</v>
      </c>
      <c r="W128" s="865">
        <v>482.9</v>
      </c>
      <c r="X128" s="663">
        <v>482.9</v>
      </c>
      <c r="Y128" s="919">
        <f t="shared" si="161"/>
        <v>482.9</v>
      </c>
      <c r="Z128" s="939"/>
      <c r="AA128" s="967">
        <v>69.599999999999994</v>
      </c>
      <c r="AB128" s="369">
        <f t="shared" si="98"/>
        <v>69.599999999999994</v>
      </c>
      <c r="AC128" s="225"/>
      <c r="AD128" s="225">
        <f t="shared" si="118"/>
        <v>-413.29999999999995</v>
      </c>
      <c r="AE128" s="225">
        <f t="shared" si="117"/>
        <v>14.412921930006211</v>
      </c>
      <c r="AF128" s="875">
        <v>55.3</v>
      </c>
      <c r="AG128" s="225">
        <f t="shared" si="148"/>
        <v>14.299999999999997</v>
      </c>
      <c r="AH128" s="227">
        <f t="shared" si="150"/>
        <v>125.85895117540686</v>
      </c>
      <c r="AI128" s="503"/>
      <c r="AJ128" s="225"/>
      <c r="AK128" s="225"/>
      <c r="AL128" s="225">
        <f t="shared" si="139"/>
        <v>0</v>
      </c>
      <c r="AM128" s="225" t="str">
        <f t="shared" si="140"/>
        <v xml:space="preserve"> </v>
      </c>
      <c r="AN128" s="772"/>
      <c r="AO128" s="225">
        <f t="shared" si="143"/>
        <v>0</v>
      </c>
      <c r="AP128" s="198" t="str">
        <f t="shared" si="124"/>
        <v xml:space="preserve"> </v>
      </c>
      <c r="AQ128" s="224"/>
      <c r="AR128" s="369"/>
      <c r="AS128" s="225"/>
      <c r="AT128" s="225">
        <f t="shared" si="149"/>
        <v>0</v>
      </c>
      <c r="AU128" s="222" t="str">
        <f t="shared" si="125"/>
        <v xml:space="preserve"> </v>
      </c>
      <c r="AV128" s="335"/>
      <c r="AW128" s="225">
        <f t="shared" si="144"/>
        <v>0</v>
      </c>
      <c r="AX128" s="474" t="str">
        <f t="shared" si="123"/>
        <v xml:space="preserve"> </v>
      </c>
      <c r="AY128" s="527"/>
      <c r="AZ128" s="369"/>
      <c r="BA128" s="369">
        <f t="shared" si="94"/>
        <v>0</v>
      </c>
      <c r="BB128" s="369"/>
      <c r="BC128" s="225"/>
      <c r="BD128" s="130">
        <f t="shared" si="141"/>
        <v>0</v>
      </c>
      <c r="BE128" s="225"/>
      <c r="BF128" s="222">
        <f t="shared" si="129"/>
        <v>0</v>
      </c>
      <c r="BG128" s="225" t="str">
        <f t="shared" si="162"/>
        <v xml:space="preserve"> </v>
      </c>
      <c r="BH128" s="335"/>
      <c r="BI128" s="61">
        <f t="shared" si="151"/>
        <v>0</v>
      </c>
      <c r="BJ128" s="167" t="str">
        <f t="shared" si="157"/>
        <v xml:space="preserve"> </v>
      </c>
      <c r="BK128" s="2"/>
      <c r="BL128" s="807">
        <f t="shared" si="95"/>
        <v>14.7</v>
      </c>
      <c r="BM128" s="807">
        <f t="shared" si="96"/>
        <v>14.7</v>
      </c>
      <c r="BN128" s="795">
        <v>14.7</v>
      </c>
      <c r="BO128" s="795"/>
      <c r="BP128" s="795"/>
      <c r="BQ128" s="795"/>
    </row>
    <row r="129" spans="1:69" s="228" customFormat="1" ht="21.75" customHeight="1" x14ac:dyDescent="0.25">
      <c r="A129" s="609" t="s">
        <v>208</v>
      </c>
      <c r="B129" s="610" t="s">
        <v>207</v>
      </c>
      <c r="C129" s="555"/>
      <c r="D129" s="440">
        <f>N129+AZ129</f>
        <v>12550</v>
      </c>
      <c r="E129" s="222">
        <f>O129+BC129</f>
        <v>2835.9</v>
      </c>
      <c r="F129" s="222">
        <f t="shared" si="154"/>
        <v>2835.9</v>
      </c>
      <c r="G129" s="222">
        <f t="shared" si="158"/>
        <v>0</v>
      </c>
      <c r="H129" s="222">
        <f t="shared" si="92"/>
        <v>-9714.1</v>
      </c>
      <c r="I129" s="222">
        <f t="shared" si="93"/>
        <v>22.596812749003988</v>
      </c>
      <c r="J129" s="813">
        <f>T129+BH129</f>
        <v>2304.6</v>
      </c>
      <c r="K129" s="222">
        <f t="shared" si="119"/>
        <v>531.30000000000018</v>
      </c>
      <c r="L129" s="223">
        <f t="shared" si="136"/>
        <v>123.05389221556887</v>
      </c>
      <c r="M129" s="369">
        <f t="shared" si="163"/>
        <v>12550</v>
      </c>
      <c r="N129" s="369">
        <f t="shared" si="164"/>
        <v>12550</v>
      </c>
      <c r="O129" s="225">
        <f t="shared" si="165"/>
        <v>2835.9</v>
      </c>
      <c r="P129" s="225">
        <f t="shared" si="106"/>
        <v>2835.9</v>
      </c>
      <c r="Q129" s="225">
        <f t="shared" si="97"/>
        <v>0</v>
      </c>
      <c r="R129" s="225">
        <f t="shared" si="108"/>
        <v>-9714.1</v>
      </c>
      <c r="S129" s="225">
        <f t="shared" si="109"/>
        <v>22.596812749003988</v>
      </c>
      <c r="T129" s="813">
        <f t="shared" si="145"/>
        <v>2304.6</v>
      </c>
      <c r="U129" s="226">
        <f t="shared" si="146"/>
        <v>531.30000000000018</v>
      </c>
      <c r="V129" s="677">
        <f t="shared" si="147"/>
        <v>123.05389221556887</v>
      </c>
      <c r="W129" s="865">
        <v>12550</v>
      </c>
      <c r="X129" s="663">
        <v>12550</v>
      </c>
      <c r="Y129" s="919">
        <f t="shared" si="161"/>
        <v>12550</v>
      </c>
      <c r="Z129" s="939"/>
      <c r="AA129" s="967">
        <v>2835.9</v>
      </c>
      <c r="AB129" s="369">
        <f t="shared" si="98"/>
        <v>2835.9</v>
      </c>
      <c r="AC129" s="225"/>
      <c r="AD129" s="225">
        <f t="shared" si="118"/>
        <v>-9714.1</v>
      </c>
      <c r="AE129" s="225">
        <f t="shared" si="117"/>
        <v>22.596812749003988</v>
      </c>
      <c r="AF129" s="875">
        <v>2304.6</v>
      </c>
      <c r="AG129" s="225">
        <f t="shared" si="148"/>
        <v>531.30000000000018</v>
      </c>
      <c r="AH129" s="227">
        <f t="shared" si="150"/>
        <v>123.05389221556887</v>
      </c>
      <c r="AI129" s="503"/>
      <c r="AJ129" s="225"/>
      <c r="AK129" s="225"/>
      <c r="AL129" s="225">
        <f t="shared" si="139"/>
        <v>0</v>
      </c>
      <c r="AM129" s="225" t="str">
        <f t="shared" si="140"/>
        <v xml:space="preserve"> </v>
      </c>
      <c r="AN129" s="772"/>
      <c r="AO129" s="225">
        <f t="shared" si="143"/>
        <v>0</v>
      </c>
      <c r="AP129" s="198" t="str">
        <f t="shared" si="124"/>
        <v xml:space="preserve"> </v>
      </c>
      <c r="AQ129" s="224"/>
      <c r="AR129" s="369"/>
      <c r="AS129" s="225"/>
      <c r="AT129" s="225">
        <f t="shared" si="149"/>
        <v>0</v>
      </c>
      <c r="AU129" s="222" t="str">
        <f t="shared" si="125"/>
        <v xml:space="preserve"> </v>
      </c>
      <c r="AV129" s="335"/>
      <c r="AW129" s="225">
        <f t="shared" si="144"/>
        <v>0</v>
      </c>
      <c r="AX129" s="474" t="str">
        <f t="shared" si="123"/>
        <v xml:space="preserve"> </v>
      </c>
      <c r="AY129" s="527"/>
      <c r="AZ129" s="369"/>
      <c r="BA129" s="369">
        <f t="shared" si="94"/>
        <v>0</v>
      </c>
      <c r="BB129" s="369"/>
      <c r="BC129" s="225"/>
      <c r="BD129" s="130">
        <f t="shared" si="141"/>
        <v>0</v>
      </c>
      <c r="BE129" s="225"/>
      <c r="BF129" s="222"/>
      <c r="BG129" s="225"/>
      <c r="BH129" s="335"/>
      <c r="BI129" s="61">
        <f t="shared" si="151"/>
        <v>0</v>
      </c>
      <c r="BJ129" s="167" t="str">
        <f t="shared" si="157"/>
        <v xml:space="preserve"> </v>
      </c>
      <c r="BK129" s="2"/>
      <c r="BL129" s="807">
        <f t="shared" si="95"/>
        <v>965.4</v>
      </c>
      <c r="BM129" s="807">
        <f t="shared" si="96"/>
        <v>965.4</v>
      </c>
      <c r="BN129" s="797">
        <v>965.4</v>
      </c>
      <c r="BO129" s="797"/>
      <c r="BP129" s="797"/>
      <c r="BQ129" s="797"/>
    </row>
    <row r="130" spans="1:69" s="8" customFormat="1" ht="27" customHeight="1" x14ac:dyDescent="0.25">
      <c r="A130" s="559" t="s">
        <v>242</v>
      </c>
      <c r="B130" s="611" t="s">
        <v>227</v>
      </c>
      <c r="C130" s="334">
        <f>M130+AY130</f>
        <v>-16684.5</v>
      </c>
      <c r="D130" s="334">
        <f>N130+AZ130</f>
        <v>-16538.400000000005</v>
      </c>
      <c r="E130" s="24">
        <f>O130+BC130</f>
        <v>-1400.4000000000012</v>
      </c>
      <c r="F130" s="24">
        <f t="shared" si="154"/>
        <v>-1221.3000000000013</v>
      </c>
      <c r="G130" s="24">
        <f t="shared" si="158"/>
        <v>-179.1</v>
      </c>
      <c r="H130" s="24">
        <f t="shared" si="92"/>
        <v>15138.000000000004</v>
      </c>
      <c r="I130" s="24">
        <f t="shared" si="93"/>
        <v>8.4675663909447163</v>
      </c>
      <c r="J130" s="809">
        <f>T130+BH130</f>
        <v>-974.20000000000073</v>
      </c>
      <c r="K130" s="24">
        <f t="shared" si="119"/>
        <v>-426.2000000000005</v>
      </c>
      <c r="L130" s="156">
        <f t="shared" ref="L130:L146" si="166">IF(J130&lt;&gt;0,IF(E130/J130*100&lt;0,"&lt;0",IF(E130/J130*100&gt;200,"&gt;200",E130/J130*100))," ")</f>
        <v>143.74871689591461</v>
      </c>
      <c r="M130" s="377">
        <f t="shared" si="163"/>
        <v>-15136</v>
      </c>
      <c r="N130" s="377">
        <f t="shared" si="164"/>
        <v>-15136</v>
      </c>
      <c r="O130" s="23">
        <f t="shared" si="165"/>
        <v>-1769.100000000002</v>
      </c>
      <c r="P130" s="23">
        <f t="shared" si="106"/>
        <v>-1614.000000000002</v>
      </c>
      <c r="Q130" s="23">
        <f t="shared" si="97"/>
        <v>-155.1</v>
      </c>
      <c r="R130" s="23">
        <f t="shared" si="108"/>
        <v>13366.899999999998</v>
      </c>
      <c r="S130" s="23">
        <f t="shared" si="109"/>
        <v>11.688028541226227</v>
      </c>
      <c r="T130" s="809">
        <f t="shared" si="145"/>
        <v>-1408.400000000001</v>
      </c>
      <c r="U130" s="77">
        <f t="shared" si="146"/>
        <v>-360.70000000000095</v>
      </c>
      <c r="V130" s="668">
        <f t="shared" si="147"/>
        <v>125.61062198239141</v>
      </c>
      <c r="W130" s="843">
        <f>W9-W75</f>
        <v>-15136</v>
      </c>
      <c r="X130" s="447">
        <f>X9-X75</f>
        <v>-15136</v>
      </c>
      <c r="Y130" s="23">
        <f t="shared" si="161"/>
        <v>-10605.8</v>
      </c>
      <c r="Z130" s="653">
        <f>Z9-Z75</f>
        <v>-4530.2</v>
      </c>
      <c r="AA130" s="949">
        <f>AA9-AA75</f>
        <v>-1990.0000000000027</v>
      </c>
      <c r="AB130" s="377">
        <f t="shared" si="98"/>
        <v>-1834.9000000000028</v>
      </c>
      <c r="AC130" s="377">
        <f>AC9-AC75</f>
        <v>-155.1</v>
      </c>
      <c r="AD130" s="377">
        <f t="shared" si="118"/>
        <v>13145.999999999996</v>
      </c>
      <c r="AE130" s="23">
        <f t="shared" si="117"/>
        <v>13.147463002114183</v>
      </c>
      <c r="AF130" s="887">
        <f>AF9-AF75</f>
        <v>-1513.5</v>
      </c>
      <c r="AG130" s="23">
        <f t="shared" si="148"/>
        <v>-476.50000000000273</v>
      </c>
      <c r="AH130" s="142">
        <f t="shared" si="150"/>
        <v>131.48331681532889</v>
      </c>
      <c r="AI130" s="447">
        <f>AI9-AI75</f>
        <v>0</v>
      </c>
      <c r="AJ130" s="23">
        <f>AJ9-AJ75</f>
        <v>0</v>
      </c>
      <c r="AK130" s="23">
        <f>AK9-AK75</f>
        <v>597.20000000000073</v>
      </c>
      <c r="AL130" s="23">
        <f t="shared" si="139"/>
        <v>597.20000000000073</v>
      </c>
      <c r="AM130" s="23" t="str">
        <f t="shared" si="140"/>
        <v xml:space="preserve"> </v>
      </c>
      <c r="AN130" s="769">
        <f>AN9-AN75</f>
        <v>422.69999999999891</v>
      </c>
      <c r="AO130" s="23">
        <f t="shared" si="143"/>
        <v>174.50000000000182</v>
      </c>
      <c r="AP130" s="198">
        <f t="shared" si="124"/>
        <v>141.28223326236156</v>
      </c>
      <c r="AQ130" s="377">
        <f>AQ9-AQ75</f>
        <v>0</v>
      </c>
      <c r="AR130" s="377">
        <f>AR9-AR75</f>
        <v>0</v>
      </c>
      <c r="AS130" s="23">
        <f>AS9-AS75</f>
        <v>-376.29999999999995</v>
      </c>
      <c r="AT130" s="23">
        <f t="shared" si="149"/>
        <v>-376.29999999999995</v>
      </c>
      <c r="AU130" s="24" t="str">
        <f t="shared" si="125"/>
        <v xml:space="preserve"> </v>
      </c>
      <c r="AV130" s="724">
        <f>AV9-AV75</f>
        <v>-317.59999999999991</v>
      </c>
      <c r="AW130" s="23">
        <f t="shared" si="144"/>
        <v>-58.700000000000045</v>
      </c>
      <c r="AX130" s="449">
        <f t="shared" si="123"/>
        <v>118.48236775818641</v>
      </c>
      <c r="AY130" s="314">
        <f>AY9-AY75</f>
        <v>-1548.5</v>
      </c>
      <c r="AZ130" s="444">
        <f>AZ9-AZ75</f>
        <v>-1402.4000000000051</v>
      </c>
      <c r="BA130" s="444">
        <f t="shared" si="94"/>
        <v>-921.60000000000514</v>
      </c>
      <c r="BB130" s="444">
        <f>BB9-BB75</f>
        <v>-480.8</v>
      </c>
      <c r="BC130" s="315">
        <f>BC9-BC75</f>
        <v>368.70000000000073</v>
      </c>
      <c r="BD130" s="315">
        <f t="shared" si="141"/>
        <v>392.70000000000073</v>
      </c>
      <c r="BE130" s="315">
        <f>BE9-BE75</f>
        <v>-24.000000000000007</v>
      </c>
      <c r="BF130" s="316">
        <f t="shared" si="129"/>
        <v>1771.1000000000058</v>
      </c>
      <c r="BG130" s="23">
        <f>IF(AZ130&lt;&gt;0,IF(AZ130&lt;0,-BC130/AZ130*100+100,IF(BC130&lt;0,-BC130/AZ130*100,IF(BC130/AZ130*100&gt;200,"&gt;200",BC130/AZ130*100)))," ")</f>
        <v>126.29064460924126</v>
      </c>
      <c r="BH130" s="736">
        <f>BH9-BH75</f>
        <v>434.20000000000027</v>
      </c>
      <c r="BI130" s="64">
        <f t="shared" si="151"/>
        <v>-65.499999999999545</v>
      </c>
      <c r="BJ130" s="156">
        <f>IF(BH130&lt;&gt;0,IF(ABS(BC130)/ABS(BH130)*100&lt;0,"&lt;0",IF(ABS(BC130)/ABS(BH130)*100&gt;200,"&gt;200",BC130/BH130*100))," ")</f>
        <v>84.914785812989521</v>
      </c>
      <c r="BK130" s="2"/>
      <c r="BL130" s="807">
        <f t="shared" si="95"/>
        <v>96.89999999999975</v>
      </c>
      <c r="BM130" s="807">
        <f t="shared" si="96"/>
        <v>-132.00000000000028</v>
      </c>
      <c r="BN130" s="795">
        <v>-479.70000000000027</v>
      </c>
      <c r="BO130" s="795">
        <v>381</v>
      </c>
      <c r="BP130" s="795">
        <v>-33.300000000000011</v>
      </c>
      <c r="BQ130" s="749">
        <v>228.90000000000003</v>
      </c>
    </row>
    <row r="131" spans="1:69" ht="30" customHeight="1" x14ac:dyDescent="0.25">
      <c r="A131" s="612" t="s">
        <v>202</v>
      </c>
      <c r="B131" s="613" t="s">
        <v>226</v>
      </c>
      <c r="C131" s="441">
        <f>M131+AY131</f>
        <v>16684.5</v>
      </c>
      <c r="D131" s="441">
        <f>N131+AZ131</f>
        <v>16538.400000000005</v>
      </c>
      <c r="E131" s="66">
        <f>O131+BC131</f>
        <v>1400.4000000000012</v>
      </c>
      <c r="F131" s="66">
        <f t="shared" si="154"/>
        <v>1221.3000000000013</v>
      </c>
      <c r="G131" s="66">
        <f t="shared" si="158"/>
        <v>179.1</v>
      </c>
      <c r="H131" s="66">
        <f t="shared" si="92"/>
        <v>-15138.000000000004</v>
      </c>
      <c r="I131" s="66">
        <f t="shared" si="93"/>
        <v>8.4675663909447163</v>
      </c>
      <c r="J131" s="825">
        <f>T131+BH131</f>
        <v>974.20000000000073</v>
      </c>
      <c r="K131" s="66">
        <f t="shared" si="119"/>
        <v>426.2000000000005</v>
      </c>
      <c r="L131" s="170">
        <f t="shared" si="166"/>
        <v>143.74871689591461</v>
      </c>
      <c r="M131" s="378">
        <f t="shared" si="163"/>
        <v>15136</v>
      </c>
      <c r="N131" s="378">
        <f t="shared" si="164"/>
        <v>15136</v>
      </c>
      <c r="O131" s="299">
        <f t="shared" si="165"/>
        <v>1769.100000000002</v>
      </c>
      <c r="P131" s="299">
        <f t="shared" si="106"/>
        <v>1614.000000000002</v>
      </c>
      <c r="Q131" s="299">
        <f t="shared" si="97"/>
        <v>155.1</v>
      </c>
      <c r="R131" s="299">
        <f t="shared" si="108"/>
        <v>-13366.899999999998</v>
      </c>
      <c r="S131" s="299">
        <f t="shared" si="109"/>
        <v>11.688028541226227</v>
      </c>
      <c r="T131" s="825">
        <f t="shared" si="145"/>
        <v>1408.400000000001</v>
      </c>
      <c r="U131" s="91">
        <f t="shared" si="146"/>
        <v>360.70000000000095</v>
      </c>
      <c r="V131" s="678">
        <f t="shared" si="147"/>
        <v>125.61062198239141</v>
      </c>
      <c r="W131" s="868">
        <f>-W130</f>
        <v>15136</v>
      </c>
      <c r="X131" s="504">
        <f>-X130</f>
        <v>15136</v>
      </c>
      <c r="Y131" s="299">
        <f>-Y130</f>
        <v>10605.8</v>
      </c>
      <c r="Z131" s="942">
        <f>-Z130</f>
        <v>4530.2</v>
      </c>
      <c r="AA131" s="971">
        <f>-AA130</f>
        <v>1990.0000000000027</v>
      </c>
      <c r="AB131" s="378">
        <f t="shared" si="98"/>
        <v>1834.9000000000028</v>
      </c>
      <c r="AC131" s="378">
        <f>-AC130</f>
        <v>155.1</v>
      </c>
      <c r="AD131" s="378">
        <f t="shared" si="118"/>
        <v>-13145.999999999996</v>
      </c>
      <c r="AE131" s="299">
        <f t="shared" si="117"/>
        <v>13.147463002114183</v>
      </c>
      <c r="AF131" s="903">
        <f>-AF130</f>
        <v>1513.5</v>
      </c>
      <c r="AG131" s="299">
        <f t="shared" si="148"/>
        <v>476.50000000000273</v>
      </c>
      <c r="AH131" s="302">
        <f t="shared" si="150"/>
        <v>131.48331681532889</v>
      </c>
      <c r="AI131" s="504">
        <f>-AI130</f>
        <v>0</v>
      </c>
      <c r="AJ131" s="299">
        <f>-AJ130</f>
        <v>0</v>
      </c>
      <c r="AK131" s="299">
        <f>-AK130</f>
        <v>-597.20000000000073</v>
      </c>
      <c r="AL131" s="299">
        <f t="shared" si="139"/>
        <v>-597.20000000000073</v>
      </c>
      <c r="AM131" s="299" t="str">
        <f t="shared" si="140"/>
        <v xml:space="preserve"> </v>
      </c>
      <c r="AN131" s="787">
        <f>-AN130</f>
        <v>-422.69999999999891</v>
      </c>
      <c r="AO131" s="299">
        <f t="shared" si="143"/>
        <v>-174.50000000000182</v>
      </c>
      <c r="AP131" s="198">
        <f t="shared" si="124"/>
        <v>141.28223326236156</v>
      </c>
      <c r="AQ131" s="378">
        <f>-AQ130</f>
        <v>0</v>
      </c>
      <c r="AR131" s="378">
        <f>-AR130</f>
        <v>0</v>
      </c>
      <c r="AS131" s="299">
        <f>-AS130</f>
        <v>376.29999999999995</v>
      </c>
      <c r="AT131" s="299">
        <f t="shared" si="149"/>
        <v>376.29999999999995</v>
      </c>
      <c r="AU131" s="66" t="str">
        <f t="shared" si="125"/>
        <v xml:space="preserve"> </v>
      </c>
      <c r="AV131" s="764">
        <f>-AV130</f>
        <v>317.59999999999991</v>
      </c>
      <c r="AW131" s="299">
        <f t="shared" si="144"/>
        <v>58.700000000000045</v>
      </c>
      <c r="AX131" s="475">
        <f t="shared" si="123"/>
        <v>118.48236775818641</v>
      </c>
      <c r="AY131" s="298">
        <f>-AY130</f>
        <v>1548.5</v>
      </c>
      <c r="AZ131" s="378">
        <f>-AZ130</f>
        <v>1402.4000000000051</v>
      </c>
      <c r="BA131" s="378">
        <f t="shared" si="94"/>
        <v>921.60000000000514</v>
      </c>
      <c r="BB131" s="378">
        <f>-BB130</f>
        <v>480.8</v>
      </c>
      <c r="BC131" s="299">
        <f>-BC130</f>
        <v>-368.70000000000073</v>
      </c>
      <c r="BD131" s="299">
        <f t="shared" si="141"/>
        <v>-392.70000000000073</v>
      </c>
      <c r="BE131" s="299">
        <f>-BE130</f>
        <v>24.000000000000007</v>
      </c>
      <c r="BF131" s="300">
        <f t="shared" si="129"/>
        <v>-1771.1000000000058</v>
      </c>
      <c r="BG131" s="301">
        <f>IF(AZ131&lt;&gt;0,IF(AZ131&lt;0,-BC131/AZ131*100+100,IF(BC131&lt;0,-BC131/AZ131*100,IF(BC131/AZ131*100&gt;200,"&gt;200",BC131/AZ131*100)))," ")</f>
        <v>26.290644609241259</v>
      </c>
      <c r="BH131" s="737">
        <f>-BH130</f>
        <v>-434.20000000000027</v>
      </c>
      <c r="BI131" s="65">
        <f t="shared" si="151"/>
        <v>65.499999999999545</v>
      </c>
      <c r="BJ131" s="156">
        <f>IF(BH131&lt;&gt;0,IF(ABS(BC131)/ABS(BH131)*100&lt;0,"&lt;0",IF(ABS(BC131)/ABS(BH131)*100&gt;200,"&gt;200",BC131/BH131*100))," ")</f>
        <v>84.914785812989521</v>
      </c>
      <c r="BL131" s="807">
        <f t="shared" si="95"/>
        <v>-96.89999999999975</v>
      </c>
      <c r="BM131" s="807">
        <f t="shared" si="96"/>
        <v>132.00000000000028</v>
      </c>
      <c r="BN131" s="797">
        <v>479.70000000000027</v>
      </c>
      <c r="BO131" s="797">
        <v>-381</v>
      </c>
      <c r="BP131" s="797">
        <v>33.300000000000011</v>
      </c>
      <c r="BQ131" s="751">
        <v>-228.90000000000003</v>
      </c>
    </row>
    <row r="132" spans="1:69" ht="24.75" customHeight="1" x14ac:dyDescent="0.25">
      <c r="A132" s="495" t="s">
        <v>79</v>
      </c>
      <c r="B132" s="614" t="s">
        <v>80</v>
      </c>
      <c r="C132" s="377">
        <f>C133+C138+C141+C144+C151+C154+C158+C161+C166</f>
        <v>-858.49999999999977</v>
      </c>
      <c r="D132" s="377">
        <f>D133+D138+D141+D144+D151+D154+D158+D161+D166</f>
        <v>-858.49999999999977</v>
      </c>
      <c r="E132" s="23">
        <f>E133+E138+E144+E141+E151+E154+E158+E161+E166-E154-E144</f>
        <v>85</v>
      </c>
      <c r="F132" s="23">
        <f>F133+F138+F141+F144+F151+F154+F158+F161+F166-F154-F144</f>
        <v>125.10000000000001</v>
      </c>
      <c r="G132" s="23">
        <f>G133+G138+G141+G144+G151+G154+G158+G161+G166</f>
        <v>-40.099999999999994</v>
      </c>
      <c r="H132" s="23">
        <f t="shared" si="92"/>
        <v>943.49999999999977</v>
      </c>
      <c r="I132" s="23" t="str">
        <f t="shared" si="93"/>
        <v>&lt;0</v>
      </c>
      <c r="J132" s="724">
        <f>T132+BH132-J154-J144</f>
        <v>61.600000000000023</v>
      </c>
      <c r="K132" s="23">
        <f t="shared" si="119"/>
        <v>23.399999999999977</v>
      </c>
      <c r="L132" s="142">
        <f t="shared" si="166"/>
        <v>137.98701298701295</v>
      </c>
      <c r="M132" s="377">
        <f t="shared" si="163"/>
        <v>-866.89999999999986</v>
      </c>
      <c r="N132" s="377">
        <f t="shared" si="164"/>
        <v>-866.89999999999986</v>
      </c>
      <c r="O132" s="23">
        <f t="shared" si="165"/>
        <v>88.600000000000009</v>
      </c>
      <c r="P132" s="23">
        <f t="shared" si="106"/>
        <v>130.20000000000002</v>
      </c>
      <c r="Q132" s="23">
        <f t="shared" si="97"/>
        <v>-41.599999999999994</v>
      </c>
      <c r="R132" s="23">
        <f t="shared" si="108"/>
        <v>955.49999999999989</v>
      </c>
      <c r="S132" s="23" t="str">
        <f t="shared" si="109"/>
        <v>&lt;0</v>
      </c>
      <c r="T132" s="724">
        <f t="shared" si="145"/>
        <v>67.700000000000017</v>
      </c>
      <c r="U132" s="92">
        <f t="shared" si="146"/>
        <v>20.899999999999991</v>
      </c>
      <c r="V132" s="653">
        <f t="shared" si="147"/>
        <v>130.87149187592317</v>
      </c>
      <c r="W132" s="843">
        <f>W133+W138+W141+W144+W151+W154+W158+W161+W166</f>
        <v>-866.89999999999986</v>
      </c>
      <c r="X132" s="447">
        <f>X133+X138+X141+X144+X151+X154+X158+X161+X166</f>
        <v>-866.89999999999986</v>
      </c>
      <c r="Y132" s="23">
        <f t="shared" ref="Y132:Y163" si="167">X132-Z132</f>
        <v>1870.3</v>
      </c>
      <c r="Z132" s="653">
        <f>Z133+Z138+Z141+Z144+Z151+Z154+Z158+Z161+Z166</f>
        <v>-2737.2</v>
      </c>
      <c r="AA132" s="949">
        <f>AA133+AA138+AA141+AA144+AA151+AA154+AA158+AA161+AA166</f>
        <v>88.600000000000009</v>
      </c>
      <c r="AB132" s="377">
        <f>AB133+AB138+AB141+AB144+AB151+AB154+AB158+AB161+AB166</f>
        <v>130.20000000000002</v>
      </c>
      <c r="AC132" s="377">
        <f>AC133+AC138+AC141+AC144+AC151+AC154+AC158+AC161+AC166</f>
        <v>-41.599999999999994</v>
      </c>
      <c r="AD132" s="377">
        <f t="shared" si="118"/>
        <v>955.49999999999989</v>
      </c>
      <c r="AE132" s="23">
        <f>IF(X132&lt;&gt;0,IF(AA132/X132&lt;0,(X132-AA132)/X132*100,IF(AA132/X132*100&gt;200,"&gt;200",AA132/X132*100))," ")</f>
        <v>110.22032529703543</v>
      </c>
      <c r="AF132" s="887">
        <f>AF133+AF138+AF141+AF144+AF151+AF154+AF158+AF161+AF166</f>
        <v>67.700000000000017</v>
      </c>
      <c r="AG132" s="23">
        <f t="shared" si="148"/>
        <v>20.899999999999991</v>
      </c>
      <c r="AH132" s="142">
        <f>IF(AF132&lt;&gt;0,IF(ABS(AA132)/ABS(AF132)*100&gt;200,"&gt;200",ABS(AA132)/ABS(AF132)*100)," ")</f>
        <v>130.87149187592317</v>
      </c>
      <c r="AI132" s="447">
        <f>AI133+AI138+AI141+AI144+AI151+AI154+AI158+AI161+AI166</f>
        <v>0</v>
      </c>
      <c r="AJ132" s="23">
        <f>AJ133+AJ138+AJ141+AJ144+AJ151+AJ154+AJ158+AJ161+AJ166</f>
        <v>0</v>
      </c>
      <c r="AK132" s="23">
        <f>AK133+AK138+AK141+AK144+AK151+AK154+AK158+AK161+AK166</f>
        <v>0</v>
      </c>
      <c r="AL132" s="23">
        <f t="shared" si="139"/>
        <v>0</v>
      </c>
      <c r="AM132" s="23" t="str">
        <f t="shared" si="140"/>
        <v xml:space="preserve"> </v>
      </c>
      <c r="AN132" s="769">
        <f>AN133+AN138+AN141+AN144+AN151+AN154+AN158+AN161+AN166</f>
        <v>0</v>
      </c>
      <c r="AO132" s="23">
        <f t="shared" si="143"/>
        <v>0</v>
      </c>
      <c r="AP132" s="198" t="str">
        <f t="shared" si="124"/>
        <v xml:space="preserve"> </v>
      </c>
      <c r="AQ132" s="377">
        <f>AQ133+AQ138+AQ141+AQ144+AQ151+AQ154+AQ158+AQ161+AQ166</f>
        <v>0</v>
      </c>
      <c r="AR132" s="377">
        <f>AR133+AR138+AR141+AR144+AR151+AR154+AR158+AR161+AR166</f>
        <v>0</v>
      </c>
      <c r="AS132" s="23">
        <f>AS133+AS138+AS141+AS144+AS151+AS154+AS158+AS161+AS166</f>
        <v>0</v>
      </c>
      <c r="AT132" s="23">
        <f t="shared" si="149"/>
        <v>0</v>
      </c>
      <c r="AU132" s="23" t="str">
        <f t="shared" si="125"/>
        <v xml:space="preserve"> </v>
      </c>
      <c r="AV132" s="724">
        <f>AV133+AV138+AV141+AV144+AV151+AV154+AV158+AV161+AV166</f>
        <v>0</v>
      </c>
      <c r="AW132" s="23">
        <f t="shared" si="144"/>
        <v>0</v>
      </c>
      <c r="AX132" s="476" t="str">
        <f t="shared" si="123"/>
        <v xml:space="preserve"> </v>
      </c>
      <c r="AY132" s="549">
        <f>AY133+AY138+AY141+AY144+AY151+AY154+AY158+AY161+AY166</f>
        <v>8.4</v>
      </c>
      <c r="AZ132" s="317">
        <f>AZ133+AZ138+AZ141+AZ144+AZ151+AZ154+AZ158+AZ161+AZ166</f>
        <v>8.4</v>
      </c>
      <c r="BA132" s="317">
        <f t="shared" si="94"/>
        <v>8.4</v>
      </c>
      <c r="BB132" s="317">
        <f>BB133+BB138+BB141+BB144+BB151+BB154+BB158+BB161+BB166</f>
        <v>0</v>
      </c>
      <c r="BC132" s="317">
        <f>BC133+BC138+BC141+BC144+BC151+BC154+BC158+BC161+BC166</f>
        <v>2.0999999999999996</v>
      </c>
      <c r="BD132" s="317">
        <f>BD133+BD138+BD141+BD144+BD151+BD154+BD158+BD161+BD166</f>
        <v>0.59999999999999964</v>
      </c>
      <c r="BE132" s="380">
        <f>BE133+BE138+BE141+BE144+BE151+BE154+BE158+BE161+BE166</f>
        <v>1.5</v>
      </c>
      <c r="BF132" s="318">
        <f t="shared" si="129"/>
        <v>-6.3000000000000007</v>
      </c>
      <c r="BG132" s="981">
        <f>IF(AZ132&lt;&gt;0,IF(AZ132&lt;0,-BC132/AZ132*100+100,IF(BC132&lt;0,-BC132/AZ132*100,IF(BC132/AZ132*100&gt;200,"&gt;200",BC132/AZ132*100)))," ")</f>
        <v>24.999999999999993</v>
      </c>
      <c r="BH132" s="738">
        <f>BH133+BH138+BH141+BH144+BH151+BH154+BH158+BH161+BH166</f>
        <v>2.1999999999999997</v>
      </c>
      <c r="BI132" s="67">
        <f t="shared" si="151"/>
        <v>-0.10000000000000009</v>
      </c>
      <c r="BJ132" s="142">
        <f t="shared" ref="BJ132:BJ199" si="168">IF(BH132&lt;&gt;0,IF(BC132/BH132*100&lt;0,"&lt;0",IF(BC132/BH132*100&gt;200,"&gt;200",BC132/BH132*100))," ")</f>
        <v>95.454545454545453</v>
      </c>
      <c r="BL132" s="807">
        <f t="shared" si="95"/>
        <v>65.099999999999994</v>
      </c>
      <c r="BM132" s="807">
        <f t="shared" si="96"/>
        <v>61.5</v>
      </c>
      <c r="BN132" s="795">
        <v>61.5</v>
      </c>
      <c r="BO132" s="795">
        <v>0</v>
      </c>
      <c r="BP132" s="795">
        <v>0</v>
      </c>
      <c r="BQ132" s="749">
        <v>3.5999999999999996</v>
      </c>
    </row>
    <row r="133" spans="1:69" s="8" customFormat="1" ht="19.5" customHeight="1" x14ac:dyDescent="0.25">
      <c r="A133" s="615" t="s">
        <v>82</v>
      </c>
      <c r="B133" s="616" t="s">
        <v>81</v>
      </c>
      <c r="C133" s="365">
        <f>M133+AY133</f>
        <v>1190.3000000000002</v>
      </c>
      <c r="D133" s="365">
        <f>N133+AZ133</f>
        <v>1190.3000000000002</v>
      </c>
      <c r="E133" s="49">
        <f t="shared" ref="E133:E146" si="169">O133+BC133</f>
        <v>12.6</v>
      </c>
      <c r="F133" s="49">
        <f t="shared" ref="F133:F141" si="170">AB133+AK133+AS133+BD133</f>
        <v>12.6</v>
      </c>
      <c r="G133" s="49">
        <f t="shared" ref="G133:G146" si="171">Q133+BE133</f>
        <v>0</v>
      </c>
      <c r="H133" s="49">
        <f t="shared" si="92"/>
        <v>-1177.7000000000003</v>
      </c>
      <c r="I133" s="49">
        <f t="shared" si="93"/>
        <v>1.058556666386625</v>
      </c>
      <c r="J133" s="824">
        <f t="shared" ref="J133:J146" si="172">T133+BH133</f>
        <v>98.699999999999989</v>
      </c>
      <c r="K133" s="68">
        <f t="shared" si="119"/>
        <v>-86.1</v>
      </c>
      <c r="L133" s="171">
        <f t="shared" si="166"/>
        <v>12.765957446808512</v>
      </c>
      <c r="M133" s="365">
        <f t="shared" si="163"/>
        <v>1193.4000000000001</v>
      </c>
      <c r="N133" s="365">
        <f t="shared" si="164"/>
        <v>1193.4000000000001</v>
      </c>
      <c r="O133" s="49">
        <f t="shared" si="165"/>
        <v>12.1</v>
      </c>
      <c r="P133" s="49">
        <f t="shared" si="106"/>
        <v>12.1</v>
      </c>
      <c r="Q133" s="49">
        <f t="shared" si="97"/>
        <v>0</v>
      </c>
      <c r="R133" s="49">
        <f t="shared" si="108"/>
        <v>-1181.3000000000002</v>
      </c>
      <c r="S133" s="49">
        <f t="shared" si="109"/>
        <v>1.013909837439249</v>
      </c>
      <c r="T133" s="824">
        <f t="shared" ref="T133:T166" si="173">AF133+AN133+AV133</f>
        <v>97.6</v>
      </c>
      <c r="U133" s="93">
        <f t="shared" ref="U133:U166" si="174">O133-T133</f>
        <v>-85.5</v>
      </c>
      <c r="V133" s="679">
        <f t="shared" ref="V133:V166" si="175">IF(T133&lt;&gt;0,IF(O133/T133*100&lt;0,"&lt;0",IF(O133/T133*100&gt;200,"&gt;200",O133/T133*100))," ")</f>
        <v>12.397540983606557</v>
      </c>
      <c r="W133" s="854">
        <f>W134+W135+W136+W137</f>
        <v>1193.4000000000001</v>
      </c>
      <c r="X133" s="442">
        <f>X134+X135+X136+X137</f>
        <v>1193.4000000000001</v>
      </c>
      <c r="Y133" s="28">
        <f t="shared" si="167"/>
        <v>1193.4000000000001</v>
      </c>
      <c r="Z133" s="930">
        <f>Z134+Z135+Z136+Z137</f>
        <v>0</v>
      </c>
      <c r="AA133" s="960">
        <f>AA134+AA135+AA136+AA137</f>
        <v>12.1</v>
      </c>
      <c r="AB133" s="365">
        <f t="shared" si="98"/>
        <v>12.1</v>
      </c>
      <c r="AC133" s="49">
        <f>AC134+AC135+AC136+AC137</f>
        <v>0</v>
      </c>
      <c r="AD133" s="49">
        <f t="shared" si="118"/>
        <v>-1181.3000000000002</v>
      </c>
      <c r="AE133" s="146">
        <f>IF(X133&lt;&gt;0,IF(AA133/X133*100&lt;0,100-AA133/X133*100,IF(AA133/X133*100&gt;200,"&gt;200",AA133/X133*100))," ")</f>
        <v>1.013909837439249</v>
      </c>
      <c r="AF133" s="895">
        <f>AF134+AF135+AF136+AF137</f>
        <v>97.6</v>
      </c>
      <c r="AG133" s="49">
        <f t="shared" ref="AG133:AG166" si="176">AA133-AF133</f>
        <v>-85.5</v>
      </c>
      <c r="AH133" s="154">
        <f>IF(AF133&lt;&gt;0,IF(ABS(AA133)/ABS(AF133)*100&gt;200,"&gt;200",ABS(AA133)/ABS(AF133)*100)," ")</f>
        <v>12.397540983606557</v>
      </c>
      <c r="AI133" s="494"/>
      <c r="AJ133" s="57">
        <f>AJ134+AJ135+AJ136+AJ137</f>
        <v>0</v>
      </c>
      <c r="AK133" s="57">
        <f>AK134+AK135+AK136+AK137</f>
        <v>0</v>
      </c>
      <c r="AL133" s="57">
        <f t="shared" ref="AL133:AL166" si="177">AK133-AJ133</f>
        <v>0</v>
      </c>
      <c r="AM133" s="57" t="str">
        <f t="shared" ref="AM133:AM166" si="178">IF(AJ133&lt;&gt;0,IF(AK133/AJ133*100&lt;0,"&lt;0",IF(AK133/AJ133*100&gt;200,"&gt;200",AK133/AJ133*100))," ")</f>
        <v xml:space="preserve"> </v>
      </c>
      <c r="AN133" s="784">
        <f>AN134+AN135+AN136+AN137</f>
        <v>0</v>
      </c>
      <c r="AO133" s="57">
        <f t="shared" ref="AO133:AO166" si="179">AK133-AN133</f>
        <v>0</v>
      </c>
      <c r="AP133" s="198" t="str">
        <f t="shared" si="124"/>
        <v xml:space="preserve"> </v>
      </c>
      <c r="AQ133" s="173"/>
      <c r="AR133" s="367"/>
      <c r="AS133" s="57">
        <f>AS134+AS135+AS136+AS137</f>
        <v>0</v>
      </c>
      <c r="AT133" s="57">
        <f t="shared" ref="AT133:AT166" si="180">AS133-AR133</f>
        <v>0</v>
      </c>
      <c r="AU133" s="68" t="str">
        <f t="shared" si="125"/>
        <v xml:space="preserve"> </v>
      </c>
      <c r="AV133" s="735"/>
      <c r="AW133" s="57">
        <f t="shared" ref="AW133:AW166" si="181">AS133-AV133</f>
        <v>0</v>
      </c>
      <c r="AX133" s="477" t="str">
        <f t="shared" si="123"/>
        <v xml:space="preserve"> </v>
      </c>
      <c r="AY133" s="169">
        <f>AY134+AY135+AY136+AY137</f>
        <v>-3.1</v>
      </c>
      <c r="AZ133" s="365">
        <f>AZ134+AZ135+AZ136+AZ137</f>
        <v>-3.1</v>
      </c>
      <c r="BA133" s="365">
        <f t="shared" si="94"/>
        <v>-3.1</v>
      </c>
      <c r="BB133" s="365">
        <f>BB134+BB135+BB136+BB137</f>
        <v>0</v>
      </c>
      <c r="BC133" s="49">
        <f>BC134+BC135+BC136+BC137</f>
        <v>0.5</v>
      </c>
      <c r="BD133" s="49">
        <f t="shared" ref="BD133:BD141" si="182">BC133-BE133</f>
        <v>0.5</v>
      </c>
      <c r="BE133" s="49">
        <f>BE134+BE135+BE136+BE137</f>
        <v>0</v>
      </c>
      <c r="BF133" s="72">
        <f t="shared" si="129"/>
        <v>3.6</v>
      </c>
      <c r="BG133" s="28" t="str">
        <f t="shared" si="162"/>
        <v>&lt;0</v>
      </c>
      <c r="BH133" s="732">
        <f>BH134+BH135+BH136+BH137</f>
        <v>1.1000000000000001</v>
      </c>
      <c r="BI133" s="49">
        <f t="shared" si="151"/>
        <v>-0.60000000000000009</v>
      </c>
      <c r="BJ133" s="142">
        <f t="shared" si="168"/>
        <v>45.454545454545453</v>
      </c>
      <c r="BK133" s="2"/>
      <c r="BL133" s="807">
        <f t="shared" si="95"/>
        <v>2.5999999999999996</v>
      </c>
      <c r="BM133" s="807">
        <f t="shared" si="96"/>
        <v>1.4</v>
      </c>
      <c r="BN133" s="795">
        <v>1.4</v>
      </c>
      <c r="BO133" s="795"/>
      <c r="BP133" s="795"/>
      <c r="BQ133" s="797">
        <v>1.2</v>
      </c>
    </row>
    <row r="134" spans="1:69" ht="24" customHeight="1" x14ac:dyDescent="0.25">
      <c r="A134" s="629" t="s">
        <v>86</v>
      </c>
      <c r="B134" s="617" t="s">
        <v>83</v>
      </c>
      <c r="C134" s="556"/>
      <c r="D134" s="357">
        <f t="shared" ref="D134:D146" si="183">N134+AZ134</f>
        <v>0</v>
      </c>
      <c r="E134" s="28">
        <f t="shared" si="169"/>
        <v>0</v>
      </c>
      <c r="F134" s="28">
        <f t="shared" si="170"/>
        <v>0</v>
      </c>
      <c r="G134" s="28">
        <f t="shared" si="171"/>
        <v>0</v>
      </c>
      <c r="H134" s="28">
        <f t="shared" si="92"/>
        <v>0</v>
      </c>
      <c r="I134" s="28" t="str">
        <f t="shared" si="93"/>
        <v xml:space="preserve"> </v>
      </c>
      <c r="J134" s="817">
        <f t="shared" si="172"/>
        <v>0</v>
      </c>
      <c r="K134" s="47">
        <f t="shared" si="119"/>
        <v>0</v>
      </c>
      <c r="L134" s="172" t="str">
        <f t="shared" si="166"/>
        <v xml:space="preserve"> </v>
      </c>
      <c r="M134" s="365">
        <f t="shared" si="163"/>
        <v>0</v>
      </c>
      <c r="N134" s="357">
        <f t="shared" si="164"/>
        <v>0</v>
      </c>
      <c r="O134" s="28">
        <f t="shared" si="165"/>
        <v>0</v>
      </c>
      <c r="P134" s="28">
        <f t="shared" si="106"/>
        <v>0</v>
      </c>
      <c r="Q134" s="28">
        <f t="shared" si="97"/>
        <v>0</v>
      </c>
      <c r="R134" s="28">
        <f t="shared" si="108"/>
        <v>0</v>
      </c>
      <c r="S134" s="28" t="str">
        <f t="shared" si="109"/>
        <v xml:space="preserve"> </v>
      </c>
      <c r="T134" s="817">
        <f t="shared" si="173"/>
        <v>0</v>
      </c>
      <c r="U134" s="86">
        <f t="shared" si="174"/>
        <v>0</v>
      </c>
      <c r="V134" s="680" t="str">
        <f t="shared" si="175"/>
        <v xml:space="preserve"> </v>
      </c>
      <c r="W134" s="845"/>
      <c r="X134" s="379"/>
      <c r="Y134" s="28">
        <f t="shared" si="167"/>
        <v>0</v>
      </c>
      <c r="Z134" s="544"/>
      <c r="AA134" s="951"/>
      <c r="AB134" s="357">
        <f t="shared" si="98"/>
        <v>0</v>
      </c>
      <c r="AC134" s="28"/>
      <c r="AD134" s="28">
        <f t="shared" si="118"/>
        <v>0</v>
      </c>
      <c r="AE134" s="28" t="str">
        <f t="shared" si="117"/>
        <v xml:space="preserve"> </v>
      </c>
      <c r="AF134" s="889"/>
      <c r="AG134" s="28">
        <f t="shared" si="176"/>
        <v>0</v>
      </c>
      <c r="AH134" s="146" t="str">
        <f t="shared" ref="AH134:AH166" si="184">IF(AF134&lt;&gt;0,IF(AA134/AF134*100&lt;0,"&lt;0",IF(AA134/AF134*100&gt;200,"&gt;200",AA134/AF134*100))," ")</f>
        <v xml:space="preserve"> </v>
      </c>
      <c r="AI134" s="379"/>
      <c r="AJ134" s="28"/>
      <c r="AK134" s="28"/>
      <c r="AL134" s="28">
        <f t="shared" si="177"/>
        <v>0</v>
      </c>
      <c r="AM134" s="28" t="str">
        <f t="shared" si="178"/>
        <v xml:space="preserve"> </v>
      </c>
      <c r="AN134" s="771"/>
      <c r="AO134" s="28">
        <f t="shared" si="179"/>
        <v>0</v>
      </c>
      <c r="AP134" s="198" t="str">
        <f t="shared" si="124"/>
        <v xml:space="preserve"> </v>
      </c>
      <c r="AQ134" s="145"/>
      <c r="AR134" s="357"/>
      <c r="AS134" s="28"/>
      <c r="AT134" s="28">
        <f t="shared" si="180"/>
        <v>0</v>
      </c>
      <c r="AU134" s="47" t="str">
        <f t="shared" si="125"/>
        <v xml:space="preserve"> </v>
      </c>
      <c r="AV134" s="726"/>
      <c r="AW134" s="28">
        <f t="shared" si="181"/>
        <v>0</v>
      </c>
      <c r="AX134" s="463" t="str">
        <f t="shared" si="123"/>
        <v xml:space="preserve"> </v>
      </c>
      <c r="AY134" s="531"/>
      <c r="AZ134" s="357"/>
      <c r="BA134" s="357">
        <f t="shared" si="94"/>
        <v>0</v>
      </c>
      <c r="BB134" s="357"/>
      <c r="BC134" s="28"/>
      <c r="BD134" s="28">
        <f t="shared" si="182"/>
        <v>0</v>
      </c>
      <c r="BE134" s="28"/>
      <c r="BF134" s="74">
        <f t="shared" si="129"/>
        <v>0</v>
      </c>
      <c r="BG134" s="28" t="str">
        <f t="shared" si="162"/>
        <v xml:space="preserve"> </v>
      </c>
      <c r="BH134" s="726"/>
      <c r="BI134" s="28">
        <f t="shared" si="151"/>
        <v>0</v>
      </c>
      <c r="BJ134" s="142" t="str">
        <f t="shared" si="168"/>
        <v xml:space="preserve"> </v>
      </c>
      <c r="BL134" s="807">
        <f t="shared" si="95"/>
        <v>0</v>
      </c>
      <c r="BM134" s="807">
        <f t="shared" si="96"/>
        <v>0</v>
      </c>
      <c r="BN134" s="797"/>
      <c r="BO134" s="797"/>
      <c r="BP134" s="797"/>
      <c r="BQ134" s="795"/>
    </row>
    <row r="135" spans="1:69" ht="23.25" customHeight="1" x14ac:dyDescent="0.25">
      <c r="A135" s="629" t="s">
        <v>87</v>
      </c>
      <c r="B135" s="617" t="s">
        <v>84</v>
      </c>
      <c r="C135" s="556"/>
      <c r="D135" s="357">
        <f t="shared" si="183"/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817">
        <f t="shared" si="172"/>
        <v>0</v>
      </c>
      <c r="K135" s="47">
        <f t="shared" si="119"/>
        <v>0</v>
      </c>
      <c r="L135" s="172" t="str">
        <f t="shared" si="166"/>
        <v xml:space="preserve"> </v>
      </c>
      <c r="M135" s="365">
        <f t="shared" si="163"/>
        <v>0</v>
      </c>
      <c r="N135" s="357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817">
        <f t="shared" si="173"/>
        <v>0</v>
      </c>
      <c r="U135" s="86">
        <f t="shared" si="174"/>
        <v>0</v>
      </c>
      <c r="V135" s="680" t="str">
        <f t="shared" si="175"/>
        <v xml:space="preserve"> </v>
      </c>
      <c r="W135" s="845"/>
      <c r="X135" s="379"/>
      <c r="Y135" s="28">
        <f t="shared" si="167"/>
        <v>0</v>
      </c>
      <c r="Z135" s="544"/>
      <c r="AA135" s="951"/>
      <c r="AB135" s="357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89"/>
      <c r="AG135" s="28">
        <f t="shared" si="176"/>
        <v>0</v>
      </c>
      <c r="AH135" s="146" t="str">
        <f t="shared" si="184"/>
        <v xml:space="preserve"> </v>
      </c>
      <c r="AI135" s="379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771"/>
      <c r="AO135" s="28">
        <f t="shared" si="179"/>
        <v>0</v>
      </c>
      <c r="AP135" s="198" t="str">
        <f t="shared" si="124"/>
        <v xml:space="preserve"> </v>
      </c>
      <c r="AQ135" s="145"/>
      <c r="AR135" s="357"/>
      <c r="AS135" s="28"/>
      <c r="AT135" s="28">
        <f t="shared" si="180"/>
        <v>0</v>
      </c>
      <c r="AU135" s="47" t="str">
        <f t="shared" si="125"/>
        <v xml:space="preserve"> </v>
      </c>
      <c r="AV135" s="726"/>
      <c r="AW135" s="28">
        <f t="shared" si="181"/>
        <v>0</v>
      </c>
      <c r="AX135" s="463" t="str">
        <f t="shared" si="123"/>
        <v xml:space="preserve"> </v>
      </c>
      <c r="AY135" s="531"/>
      <c r="AZ135" s="357"/>
      <c r="BA135" s="357">
        <f t="shared" si="94"/>
        <v>0</v>
      </c>
      <c r="BB135" s="357"/>
      <c r="BC135" s="28"/>
      <c r="BD135" s="28">
        <f t="shared" si="182"/>
        <v>0</v>
      </c>
      <c r="BE135" s="28"/>
      <c r="BF135" s="74">
        <f t="shared" si="129"/>
        <v>0</v>
      </c>
      <c r="BG135" s="28" t="str">
        <f t="shared" si="162"/>
        <v xml:space="preserve"> </v>
      </c>
      <c r="BH135" s="726"/>
      <c r="BI135" s="28">
        <f t="shared" si="151"/>
        <v>0</v>
      </c>
      <c r="BJ135" s="142" t="str">
        <f t="shared" si="168"/>
        <v xml:space="preserve"> </v>
      </c>
      <c r="BL135" s="807">
        <f t="shared" si="95"/>
        <v>0</v>
      </c>
      <c r="BM135" s="807">
        <f t="shared" si="96"/>
        <v>0</v>
      </c>
      <c r="BN135" s="794"/>
      <c r="BO135" s="794"/>
      <c r="BP135" s="794"/>
      <c r="BQ135" s="795"/>
    </row>
    <row r="136" spans="1:69" ht="19.5" customHeight="1" x14ac:dyDescent="0.25">
      <c r="A136" s="629" t="s">
        <v>89</v>
      </c>
      <c r="B136" s="617" t="s">
        <v>85</v>
      </c>
      <c r="C136" s="357">
        <f>M136+AY136</f>
        <v>-9.6999999999999993</v>
      </c>
      <c r="D136" s="357">
        <f t="shared" si="183"/>
        <v>-9.6999999999999993</v>
      </c>
      <c r="E136" s="28">
        <f t="shared" si="169"/>
        <v>0.6</v>
      </c>
      <c r="F136" s="28">
        <f t="shared" si="170"/>
        <v>0.6</v>
      </c>
      <c r="G136" s="28">
        <f t="shared" si="171"/>
        <v>0</v>
      </c>
      <c r="H136" s="28">
        <f t="shared" si="92"/>
        <v>10.299999999999999</v>
      </c>
      <c r="I136" s="28" t="str">
        <f t="shared" si="93"/>
        <v>&lt;0</v>
      </c>
      <c r="J136" s="817">
        <f t="shared" si="172"/>
        <v>77.8</v>
      </c>
      <c r="K136" s="47">
        <f t="shared" si="119"/>
        <v>-77.2</v>
      </c>
      <c r="L136" s="172">
        <f t="shared" si="166"/>
        <v>0.77120822622107965</v>
      </c>
      <c r="M136" s="357">
        <f t="shared" si="163"/>
        <v>-6.6</v>
      </c>
      <c r="N136" s="357">
        <f t="shared" si="164"/>
        <v>-6.6</v>
      </c>
      <c r="O136" s="28">
        <f t="shared" si="165"/>
        <v>0.5</v>
      </c>
      <c r="P136" s="28">
        <f t="shared" si="106"/>
        <v>0.5</v>
      </c>
      <c r="Q136" s="28">
        <f t="shared" si="97"/>
        <v>0</v>
      </c>
      <c r="R136" s="28">
        <f t="shared" si="108"/>
        <v>7.1</v>
      </c>
      <c r="S136" s="28" t="str">
        <f t="shared" si="109"/>
        <v>&lt;0</v>
      </c>
      <c r="T136" s="817">
        <f t="shared" si="173"/>
        <v>77.099999999999994</v>
      </c>
      <c r="U136" s="86">
        <f t="shared" si="174"/>
        <v>-76.599999999999994</v>
      </c>
      <c r="V136" s="680">
        <f t="shared" si="175"/>
        <v>0.64850843060959795</v>
      </c>
      <c r="W136" s="845">
        <v>-6.6</v>
      </c>
      <c r="X136" s="379">
        <v>-6.6</v>
      </c>
      <c r="Y136" s="28">
        <f t="shared" si="167"/>
        <v>-6.6</v>
      </c>
      <c r="Z136" s="544"/>
      <c r="AA136" s="951">
        <v>0.5</v>
      </c>
      <c r="AB136" s="357">
        <f t="shared" si="98"/>
        <v>0.5</v>
      </c>
      <c r="AC136" s="28"/>
      <c r="AD136" s="28">
        <f t="shared" si="118"/>
        <v>7.1</v>
      </c>
      <c r="AE136" s="146">
        <f>IF(X136&lt;&gt;0,IF(AA136/X136*100&lt;0,100-AA136/X136*100,IF(AA136/X136*100&gt;200,"&gt;200",AA136/X136*100))," ")</f>
        <v>107.57575757575758</v>
      </c>
      <c r="AF136" s="889">
        <v>77.099999999999994</v>
      </c>
      <c r="AG136" s="28">
        <f t="shared" si="176"/>
        <v>-76.599999999999994</v>
      </c>
      <c r="AH136" s="146">
        <f>IF(AF136&lt;&gt;0,IF(ABS(AA136)/ABS(AF136)*100&gt;200,"&gt;200",ABS(AA136)/ABS(AF136)*100)," ")</f>
        <v>0.64850843060959795</v>
      </c>
      <c r="AI136" s="379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771"/>
      <c r="AO136" s="28">
        <f t="shared" si="179"/>
        <v>0</v>
      </c>
      <c r="AP136" s="198" t="str">
        <f t="shared" si="124"/>
        <v xml:space="preserve"> </v>
      </c>
      <c r="AQ136" s="145"/>
      <c r="AR136" s="357"/>
      <c r="AS136" s="28"/>
      <c r="AT136" s="28">
        <f t="shared" si="180"/>
        <v>0</v>
      </c>
      <c r="AU136" s="47" t="str">
        <f t="shared" si="125"/>
        <v xml:space="preserve"> </v>
      </c>
      <c r="AV136" s="726"/>
      <c r="AW136" s="28">
        <f t="shared" si="181"/>
        <v>0</v>
      </c>
      <c r="AX136" s="463" t="str">
        <f t="shared" si="123"/>
        <v xml:space="preserve"> </v>
      </c>
      <c r="AY136" s="531">
        <v>-3.1</v>
      </c>
      <c r="AZ136" s="357">
        <v>-3.1</v>
      </c>
      <c r="BA136" s="357">
        <f t="shared" si="94"/>
        <v>-3.1</v>
      </c>
      <c r="BB136" s="357"/>
      <c r="BC136" s="28">
        <v>0.1</v>
      </c>
      <c r="BD136" s="28">
        <f t="shared" si="182"/>
        <v>0.1</v>
      </c>
      <c r="BE136" s="28"/>
      <c r="BF136" s="135">
        <f t="shared" si="129"/>
        <v>3.2</v>
      </c>
      <c r="BG136" s="28" t="str">
        <f t="shared" si="162"/>
        <v>&lt;0</v>
      </c>
      <c r="BH136" s="726">
        <v>0.7</v>
      </c>
      <c r="BI136" s="28">
        <f t="shared" si="151"/>
        <v>-0.6</v>
      </c>
      <c r="BJ136" s="142">
        <f t="shared" si="168"/>
        <v>14.285714285714288</v>
      </c>
      <c r="BL136" s="807">
        <f t="shared" si="95"/>
        <v>1.6</v>
      </c>
      <c r="BM136" s="807">
        <f t="shared" si="96"/>
        <v>0.4</v>
      </c>
      <c r="BN136" s="794">
        <v>0.4</v>
      </c>
      <c r="BO136" s="794"/>
      <c r="BP136" s="794"/>
      <c r="BQ136" s="797">
        <v>1.2</v>
      </c>
    </row>
    <row r="137" spans="1:69" ht="23.25" customHeight="1" x14ac:dyDescent="0.25">
      <c r="A137" s="629" t="s">
        <v>90</v>
      </c>
      <c r="B137" s="617" t="s">
        <v>91</v>
      </c>
      <c r="C137" s="357">
        <f>M137+AY137</f>
        <v>1200</v>
      </c>
      <c r="D137" s="357">
        <f t="shared" si="183"/>
        <v>1200</v>
      </c>
      <c r="E137" s="28">
        <f t="shared" si="169"/>
        <v>12</v>
      </c>
      <c r="F137" s="28">
        <f t="shared" si="170"/>
        <v>12</v>
      </c>
      <c r="G137" s="28">
        <f t="shared" si="171"/>
        <v>0</v>
      </c>
      <c r="H137" s="28">
        <f t="shared" si="92"/>
        <v>-1188</v>
      </c>
      <c r="I137" s="28">
        <f t="shared" si="93"/>
        <v>1</v>
      </c>
      <c r="J137" s="817">
        <f t="shared" si="172"/>
        <v>20.9</v>
      </c>
      <c r="K137" s="47">
        <f t="shared" si="119"/>
        <v>-8.8999999999999986</v>
      </c>
      <c r="L137" s="172">
        <f t="shared" si="166"/>
        <v>57.41626794258373</v>
      </c>
      <c r="M137" s="357">
        <f t="shared" si="163"/>
        <v>1200</v>
      </c>
      <c r="N137" s="357">
        <f t="shared" si="164"/>
        <v>1200</v>
      </c>
      <c r="O137" s="28">
        <f t="shared" si="165"/>
        <v>11.6</v>
      </c>
      <c r="P137" s="28">
        <f t="shared" si="106"/>
        <v>11.6</v>
      </c>
      <c r="Q137" s="28">
        <f t="shared" si="97"/>
        <v>0</v>
      </c>
      <c r="R137" s="28">
        <f t="shared" si="108"/>
        <v>-1188.4000000000001</v>
      </c>
      <c r="S137" s="28">
        <f t="shared" si="109"/>
        <v>0.96666666666666667</v>
      </c>
      <c r="T137" s="817">
        <f t="shared" si="173"/>
        <v>20.5</v>
      </c>
      <c r="U137" s="86">
        <f t="shared" si="174"/>
        <v>-8.9</v>
      </c>
      <c r="V137" s="680">
        <f t="shared" si="175"/>
        <v>56.58536585365853</v>
      </c>
      <c r="W137" s="845">
        <v>1200</v>
      </c>
      <c r="X137" s="379">
        <v>1200</v>
      </c>
      <c r="Y137" s="28">
        <f t="shared" si="167"/>
        <v>1200</v>
      </c>
      <c r="Z137" s="544"/>
      <c r="AA137" s="951">
        <v>11.6</v>
      </c>
      <c r="AB137" s="357">
        <f t="shared" si="98"/>
        <v>11.6</v>
      </c>
      <c r="AC137" s="28"/>
      <c r="AD137" s="28">
        <f t="shared" si="118"/>
        <v>-1188.4000000000001</v>
      </c>
      <c r="AE137" s="28">
        <f t="shared" si="117"/>
        <v>0.96666666666666667</v>
      </c>
      <c r="AF137" s="889">
        <v>20.5</v>
      </c>
      <c r="AG137" s="57">
        <f t="shared" si="176"/>
        <v>-8.9</v>
      </c>
      <c r="AH137" s="198">
        <f t="shared" si="184"/>
        <v>56.58536585365853</v>
      </c>
      <c r="AI137" s="494"/>
      <c r="AJ137" s="57"/>
      <c r="AK137" s="57"/>
      <c r="AL137" s="28">
        <f t="shared" si="177"/>
        <v>0</v>
      </c>
      <c r="AM137" s="57" t="str">
        <f t="shared" si="178"/>
        <v xml:space="preserve"> </v>
      </c>
      <c r="AN137" s="784"/>
      <c r="AO137" s="57">
        <f t="shared" si="179"/>
        <v>0</v>
      </c>
      <c r="AP137" s="198" t="str">
        <f t="shared" si="124"/>
        <v xml:space="preserve"> </v>
      </c>
      <c r="AQ137" s="173"/>
      <c r="AR137" s="367"/>
      <c r="AS137" s="57"/>
      <c r="AT137" s="57">
        <f t="shared" si="180"/>
        <v>0</v>
      </c>
      <c r="AU137" s="47" t="str">
        <f t="shared" si="125"/>
        <v xml:space="preserve"> </v>
      </c>
      <c r="AV137" s="735"/>
      <c r="AW137" s="57">
        <f t="shared" si="181"/>
        <v>0</v>
      </c>
      <c r="AX137" s="463" t="str">
        <f t="shared" si="123"/>
        <v xml:space="preserve"> </v>
      </c>
      <c r="AY137" s="531"/>
      <c r="AZ137" s="357"/>
      <c r="BA137" s="357">
        <f t="shared" si="94"/>
        <v>0</v>
      </c>
      <c r="BB137" s="357"/>
      <c r="BC137" s="28">
        <v>0.4</v>
      </c>
      <c r="BD137" s="28">
        <f t="shared" si="182"/>
        <v>0.4</v>
      </c>
      <c r="BE137" s="57"/>
      <c r="BF137" s="74">
        <f t="shared" si="129"/>
        <v>0.4</v>
      </c>
      <c r="BG137" s="28" t="str">
        <f t="shared" si="162"/>
        <v xml:space="preserve"> </v>
      </c>
      <c r="BH137" s="726">
        <v>0.4</v>
      </c>
      <c r="BI137" s="49">
        <f t="shared" si="151"/>
        <v>0</v>
      </c>
      <c r="BJ137" s="142">
        <f t="shared" si="168"/>
        <v>100</v>
      </c>
      <c r="BL137" s="807">
        <f t="shared" si="95"/>
        <v>1</v>
      </c>
      <c r="BM137" s="807">
        <f t="shared" si="96"/>
        <v>1</v>
      </c>
      <c r="BN137" s="797">
        <v>1</v>
      </c>
      <c r="BO137" s="797"/>
      <c r="BP137" s="797"/>
      <c r="BQ137" s="794"/>
    </row>
    <row r="138" spans="1:69" s="8" customFormat="1" ht="18.75" customHeight="1" x14ac:dyDescent="0.25">
      <c r="A138" s="618" t="s">
        <v>95</v>
      </c>
      <c r="B138" s="616" t="s">
        <v>94</v>
      </c>
      <c r="C138" s="365">
        <f>M138+AY138</f>
        <v>0</v>
      </c>
      <c r="D138" s="365">
        <f t="shared" si="183"/>
        <v>0</v>
      </c>
      <c r="E138" s="49">
        <f t="shared" si="169"/>
        <v>117.70000000000002</v>
      </c>
      <c r="F138" s="49">
        <f t="shared" si="170"/>
        <v>99.300000000000011</v>
      </c>
      <c r="G138" s="49">
        <f t="shared" si="171"/>
        <v>18.400000000000006</v>
      </c>
      <c r="H138" s="49">
        <f t="shared" si="92"/>
        <v>117.70000000000002</v>
      </c>
      <c r="I138" s="49" t="str">
        <f t="shared" si="93"/>
        <v xml:space="preserve"> </v>
      </c>
      <c r="J138" s="824">
        <f t="shared" si="172"/>
        <v>42.2</v>
      </c>
      <c r="K138" s="68">
        <f t="shared" si="119"/>
        <v>75.500000000000014</v>
      </c>
      <c r="L138" s="171" t="str">
        <f t="shared" si="166"/>
        <v>&gt;200</v>
      </c>
      <c r="M138" s="365">
        <f t="shared" si="163"/>
        <v>0</v>
      </c>
      <c r="N138" s="365">
        <f t="shared" si="164"/>
        <v>0</v>
      </c>
      <c r="O138" s="49">
        <f t="shared" si="165"/>
        <v>116.10000000000002</v>
      </c>
      <c r="P138" s="49">
        <f t="shared" si="106"/>
        <v>99.200000000000017</v>
      </c>
      <c r="Q138" s="49">
        <f t="shared" si="97"/>
        <v>16.900000000000006</v>
      </c>
      <c r="R138" s="49">
        <f t="shared" si="108"/>
        <v>116.10000000000002</v>
      </c>
      <c r="S138" s="49" t="str">
        <f t="shared" si="109"/>
        <v xml:space="preserve"> </v>
      </c>
      <c r="T138" s="824">
        <f t="shared" si="173"/>
        <v>41.5</v>
      </c>
      <c r="U138" s="93">
        <f t="shared" si="174"/>
        <v>74.600000000000023</v>
      </c>
      <c r="V138" s="679" t="str">
        <f t="shared" si="175"/>
        <v>&gt;200</v>
      </c>
      <c r="W138" s="854">
        <f>W139+W140</f>
        <v>0</v>
      </c>
      <c r="X138" s="442">
        <f>X139+X140</f>
        <v>0</v>
      </c>
      <c r="Y138" s="28">
        <f t="shared" si="167"/>
        <v>0</v>
      </c>
      <c r="Z138" s="930">
        <f>Z139+Z140</f>
        <v>0</v>
      </c>
      <c r="AA138" s="972">
        <f>AA139+AA140</f>
        <v>116.10000000000002</v>
      </c>
      <c r="AB138" s="365">
        <f t="shared" si="98"/>
        <v>99.200000000000017</v>
      </c>
      <c r="AC138" s="49">
        <f>AC139+AC140</f>
        <v>16.900000000000006</v>
      </c>
      <c r="AD138" s="49">
        <f t="shared" si="118"/>
        <v>116.10000000000002</v>
      </c>
      <c r="AE138" s="49" t="str">
        <f t="shared" si="117"/>
        <v xml:space="preserve"> </v>
      </c>
      <c r="AF138" s="904">
        <f>AF139+AF140</f>
        <v>41.5</v>
      </c>
      <c r="AG138" s="49">
        <f t="shared" si="176"/>
        <v>74.600000000000023</v>
      </c>
      <c r="AH138" s="154" t="str">
        <f>IF(AF138&lt;&gt;0,IF(ABS(AA138)/ABS(AF138)*100&gt;200,"&gt;200",ABS(AA138)/ABS(AF138)*100)," ")</f>
        <v>&gt;200</v>
      </c>
      <c r="AI138" s="442"/>
      <c r="AJ138" s="49"/>
      <c r="AK138" s="49">
        <f>AK139+AK140</f>
        <v>0</v>
      </c>
      <c r="AL138" s="49">
        <f t="shared" si="177"/>
        <v>0</v>
      </c>
      <c r="AM138" s="49" t="str">
        <f t="shared" si="178"/>
        <v xml:space="preserve"> </v>
      </c>
      <c r="AN138" s="781"/>
      <c r="AO138" s="49">
        <f t="shared" si="179"/>
        <v>0</v>
      </c>
      <c r="AP138" s="198" t="str">
        <f t="shared" si="124"/>
        <v xml:space="preserve"> </v>
      </c>
      <c r="AQ138" s="169"/>
      <c r="AR138" s="365"/>
      <c r="AS138" s="49">
        <f>AS139+AS140</f>
        <v>0</v>
      </c>
      <c r="AT138" s="49">
        <f t="shared" si="180"/>
        <v>0</v>
      </c>
      <c r="AU138" s="68" t="str">
        <f t="shared" si="125"/>
        <v xml:space="preserve"> </v>
      </c>
      <c r="AV138" s="732"/>
      <c r="AW138" s="49">
        <f t="shared" si="181"/>
        <v>0</v>
      </c>
      <c r="AX138" s="478" t="str">
        <f t="shared" si="123"/>
        <v xml:space="preserve"> </v>
      </c>
      <c r="AY138" s="169">
        <f>AY139+AY140</f>
        <v>0</v>
      </c>
      <c r="AZ138" s="365">
        <f>AZ139+AZ140</f>
        <v>0</v>
      </c>
      <c r="BA138" s="365">
        <f t="shared" si="94"/>
        <v>0</v>
      </c>
      <c r="BB138" s="365">
        <f>BB139+BB140</f>
        <v>0</v>
      </c>
      <c r="BC138" s="49">
        <f>BC139+BC140</f>
        <v>1.5999999999999996</v>
      </c>
      <c r="BD138" s="49">
        <f t="shared" si="182"/>
        <v>9.9999999999999645E-2</v>
      </c>
      <c r="BE138" s="49">
        <f>BE139+BE140</f>
        <v>1.5</v>
      </c>
      <c r="BF138" s="129">
        <f t="shared" si="129"/>
        <v>1.5999999999999996</v>
      </c>
      <c r="BG138" s="49" t="str">
        <f t="shared" si="162"/>
        <v xml:space="preserve"> </v>
      </c>
      <c r="BH138" s="732">
        <f>BH139+BH140</f>
        <v>0.69999999999999973</v>
      </c>
      <c r="BI138" s="49">
        <f t="shared" si="151"/>
        <v>0.89999999999999991</v>
      </c>
      <c r="BJ138" s="142" t="str">
        <f t="shared" si="168"/>
        <v>&gt;200</v>
      </c>
      <c r="BK138" s="2"/>
      <c r="BL138" s="807">
        <f t="shared" si="95"/>
        <v>53.599999999999994</v>
      </c>
      <c r="BM138" s="807">
        <f t="shared" si="96"/>
        <v>51.199999999999996</v>
      </c>
      <c r="BN138" s="794">
        <v>51.199999999999996</v>
      </c>
      <c r="BO138" s="794"/>
      <c r="BP138" s="794"/>
      <c r="BQ138" s="748">
        <v>2.4</v>
      </c>
    </row>
    <row r="139" spans="1:69" ht="19.5" customHeight="1" x14ac:dyDescent="0.25">
      <c r="A139" s="629" t="s">
        <v>93</v>
      </c>
      <c r="B139" s="617" t="s">
        <v>264</v>
      </c>
      <c r="C139" s="556"/>
      <c r="D139" s="357">
        <f t="shared" si="183"/>
        <v>0</v>
      </c>
      <c r="E139" s="28">
        <f t="shared" si="169"/>
        <v>502.4</v>
      </c>
      <c r="F139" s="28">
        <f t="shared" si="170"/>
        <v>382</v>
      </c>
      <c r="G139" s="28">
        <f t="shared" si="171"/>
        <v>120.4</v>
      </c>
      <c r="H139" s="28">
        <f t="shared" si="92"/>
        <v>502.4</v>
      </c>
      <c r="I139" s="28" t="str">
        <f t="shared" si="93"/>
        <v xml:space="preserve"> </v>
      </c>
      <c r="J139" s="817">
        <f t="shared" si="172"/>
        <v>243.20000000000002</v>
      </c>
      <c r="K139" s="47">
        <f t="shared" si="119"/>
        <v>259.19999999999993</v>
      </c>
      <c r="L139" s="172" t="str">
        <f t="shared" si="166"/>
        <v>&gt;200</v>
      </c>
      <c r="M139" s="365">
        <f t="shared" si="163"/>
        <v>0</v>
      </c>
      <c r="N139" s="357">
        <f t="shared" si="164"/>
        <v>0</v>
      </c>
      <c r="O139" s="28">
        <f t="shared" si="165"/>
        <v>490.5</v>
      </c>
      <c r="P139" s="28">
        <f t="shared" si="106"/>
        <v>381.6</v>
      </c>
      <c r="Q139" s="28">
        <f t="shared" si="97"/>
        <v>108.9</v>
      </c>
      <c r="R139" s="28">
        <f t="shared" si="108"/>
        <v>490.5</v>
      </c>
      <c r="S139" s="28" t="str">
        <f t="shared" si="109"/>
        <v xml:space="preserve"> </v>
      </c>
      <c r="T139" s="817">
        <f t="shared" si="173"/>
        <v>238.9</v>
      </c>
      <c r="U139" s="86">
        <f t="shared" si="174"/>
        <v>251.6</v>
      </c>
      <c r="V139" s="680" t="str">
        <f t="shared" si="175"/>
        <v>&gt;200</v>
      </c>
      <c r="W139" s="845"/>
      <c r="X139" s="379"/>
      <c r="Y139" s="28">
        <f t="shared" si="167"/>
        <v>0</v>
      </c>
      <c r="Z139" s="544"/>
      <c r="AA139" s="953">
        <v>490.5</v>
      </c>
      <c r="AB139" s="357">
        <f t="shared" si="98"/>
        <v>381.6</v>
      </c>
      <c r="AC139" s="28">
        <v>108.9</v>
      </c>
      <c r="AD139" s="28">
        <f t="shared" si="118"/>
        <v>490.5</v>
      </c>
      <c r="AE139" s="28" t="str">
        <f t="shared" si="117"/>
        <v xml:space="preserve"> </v>
      </c>
      <c r="AF139" s="891">
        <v>238.9</v>
      </c>
      <c r="AG139" s="28">
        <f t="shared" si="176"/>
        <v>251.6</v>
      </c>
      <c r="AH139" s="146" t="str">
        <f t="shared" si="184"/>
        <v>&gt;200</v>
      </c>
      <c r="AI139" s="379"/>
      <c r="AJ139" s="28"/>
      <c r="AK139" s="28"/>
      <c r="AL139" s="28">
        <f t="shared" si="177"/>
        <v>0</v>
      </c>
      <c r="AM139" s="28" t="str">
        <f t="shared" si="178"/>
        <v xml:space="preserve"> </v>
      </c>
      <c r="AN139" s="771"/>
      <c r="AO139" s="28">
        <f t="shared" si="179"/>
        <v>0</v>
      </c>
      <c r="AP139" s="198" t="str">
        <f t="shared" si="124"/>
        <v xml:space="preserve"> </v>
      </c>
      <c r="AQ139" s="145"/>
      <c r="AR139" s="357"/>
      <c r="AS139" s="28"/>
      <c r="AT139" s="28">
        <f t="shared" si="180"/>
        <v>0</v>
      </c>
      <c r="AU139" s="47" t="str">
        <f t="shared" si="125"/>
        <v xml:space="preserve"> </v>
      </c>
      <c r="AV139" s="726"/>
      <c r="AW139" s="28">
        <f t="shared" si="181"/>
        <v>0</v>
      </c>
      <c r="AX139" s="463" t="str">
        <f t="shared" si="123"/>
        <v xml:space="preserve"> </v>
      </c>
      <c r="AY139" s="531"/>
      <c r="AZ139" s="357"/>
      <c r="BA139" s="357">
        <f t="shared" si="94"/>
        <v>0</v>
      </c>
      <c r="BB139" s="357"/>
      <c r="BC139" s="28">
        <v>11.9</v>
      </c>
      <c r="BD139" s="28">
        <f t="shared" si="182"/>
        <v>0.40000000000000036</v>
      </c>
      <c r="BE139" s="28">
        <v>11.5</v>
      </c>
      <c r="BF139" s="74">
        <f t="shared" si="129"/>
        <v>11.9</v>
      </c>
      <c r="BG139" s="28" t="str">
        <f t="shared" si="162"/>
        <v xml:space="preserve"> </v>
      </c>
      <c r="BH139" s="726">
        <v>4.3</v>
      </c>
      <c r="BI139" s="28">
        <f t="shared" si="151"/>
        <v>7.6000000000000005</v>
      </c>
      <c r="BJ139" s="142" t="str">
        <f t="shared" si="168"/>
        <v>&gt;200</v>
      </c>
      <c r="BL139" s="807">
        <f t="shared" si="95"/>
        <v>75.099999999999994</v>
      </c>
      <c r="BM139" s="807">
        <f t="shared" si="96"/>
        <v>71.3</v>
      </c>
      <c r="BN139" s="794">
        <v>71.3</v>
      </c>
      <c r="BO139" s="794"/>
      <c r="BP139" s="794"/>
      <c r="BQ139" s="751">
        <v>3.8</v>
      </c>
    </row>
    <row r="140" spans="1:69" ht="22.5" customHeight="1" x14ac:dyDescent="0.25">
      <c r="A140" s="629" t="s">
        <v>96</v>
      </c>
      <c r="B140" s="617" t="s">
        <v>265</v>
      </c>
      <c r="C140" s="357">
        <f>M140+AY140</f>
        <v>0</v>
      </c>
      <c r="D140" s="357">
        <f t="shared" si="183"/>
        <v>0</v>
      </c>
      <c r="E140" s="28">
        <f t="shared" si="169"/>
        <v>-384.7</v>
      </c>
      <c r="F140" s="28">
        <f t="shared" si="170"/>
        <v>-282.7</v>
      </c>
      <c r="G140" s="28">
        <f t="shared" si="171"/>
        <v>-102</v>
      </c>
      <c r="H140" s="28">
        <f t="shared" si="92"/>
        <v>-384.7</v>
      </c>
      <c r="I140" s="28" t="str">
        <f t="shared" si="93"/>
        <v xml:space="preserve"> </v>
      </c>
      <c r="J140" s="817">
        <f t="shared" si="172"/>
        <v>-201</v>
      </c>
      <c r="K140" s="47">
        <f t="shared" si="119"/>
        <v>-183.7</v>
      </c>
      <c r="L140" s="172">
        <f t="shared" si="166"/>
        <v>191.39303482587064</v>
      </c>
      <c r="M140" s="365">
        <f t="shared" si="163"/>
        <v>0</v>
      </c>
      <c r="N140" s="357">
        <f t="shared" si="164"/>
        <v>0</v>
      </c>
      <c r="O140" s="28">
        <f t="shared" si="165"/>
        <v>-374.4</v>
      </c>
      <c r="P140" s="28">
        <f t="shared" si="106"/>
        <v>-282.39999999999998</v>
      </c>
      <c r="Q140" s="28">
        <f t="shared" si="97"/>
        <v>-92</v>
      </c>
      <c r="R140" s="28">
        <f t="shared" si="108"/>
        <v>-374.4</v>
      </c>
      <c r="S140" s="28" t="str">
        <f t="shared" si="109"/>
        <v xml:space="preserve"> </v>
      </c>
      <c r="T140" s="817">
        <f t="shared" si="173"/>
        <v>-197.4</v>
      </c>
      <c r="U140" s="86">
        <f t="shared" si="174"/>
        <v>-176.99999999999997</v>
      </c>
      <c r="V140" s="680">
        <f t="shared" si="175"/>
        <v>189.66565349544072</v>
      </c>
      <c r="W140" s="845"/>
      <c r="X140" s="379"/>
      <c r="Y140" s="28">
        <f t="shared" si="167"/>
        <v>0</v>
      </c>
      <c r="Z140" s="544"/>
      <c r="AA140" s="953">
        <v>-374.4</v>
      </c>
      <c r="AB140" s="357">
        <f t="shared" si="98"/>
        <v>-282.39999999999998</v>
      </c>
      <c r="AC140" s="28">
        <v>-92</v>
      </c>
      <c r="AD140" s="28">
        <f t="shared" si="118"/>
        <v>-374.4</v>
      </c>
      <c r="AE140" s="28" t="str">
        <f t="shared" si="117"/>
        <v xml:space="preserve"> </v>
      </c>
      <c r="AF140" s="891">
        <v>-197.4</v>
      </c>
      <c r="AG140" s="28">
        <f t="shared" si="176"/>
        <v>-176.99999999999997</v>
      </c>
      <c r="AH140" s="146">
        <f t="shared" si="184"/>
        <v>189.66565349544072</v>
      </c>
      <c r="AI140" s="379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771"/>
      <c r="AO140" s="28">
        <f t="shared" si="179"/>
        <v>0</v>
      </c>
      <c r="AP140" s="198" t="str">
        <f t="shared" si="124"/>
        <v xml:space="preserve"> </v>
      </c>
      <c r="AQ140" s="145"/>
      <c r="AR140" s="357"/>
      <c r="AS140" s="28"/>
      <c r="AT140" s="28">
        <f t="shared" si="180"/>
        <v>0</v>
      </c>
      <c r="AU140" s="47" t="str">
        <f t="shared" si="125"/>
        <v xml:space="preserve"> </v>
      </c>
      <c r="AV140" s="726"/>
      <c r="AW140" s="28">
        <f t="shared" si="181"/>
        <v>0</v>
      </c>
      <c r="AX140" s="463" t="str">
        <f t="shared" si="123"/>
        <v xml:space="preserve"> </v>
      </c>
      <c r="AY140" s="531"/>
      <c r="AZ140" s="357"/>
      <c r="BA140" s="357">
        <f t="shared" ref="BA140:BA201" si="185">AZ140-BB140</f>
        <v>0</v>
      </c>
      <c r="BB140" s="357"/>
      <c r="BC140" s="28">
        <v>-10.3</v>
      </c>
      <c r="BD140" s="28">
        <f t="shared" si="182"/>
        <v>-0.30000000000000071</v>
      </c>
      <c r="BE140" s="28">
        <v>-10</v>
      </c>
      <c r="BF140" s="135">
        <f t="shared" si="129"/>
        <v>-10.3</v>
      </c>
      <c r="BG140" s="28" t="str">
        <f t="shared" si="162"/>
        <v xml:space="preserve"> </v>
      </c>
      <c r="BH140" s="726">
        <v>-3.6</v>
      </c>
      <c r="BI140" s="28">
        <f t="shared" si="151"/>
        <v>-6.7000000000000011</v>
      </c>
      <c r="BJ140" s="142" t="str">
        <f t="shared" si="168"/>
        <v>&gt;200</v>
      </c>
      <c r="BL140" s="807">
        <f t="shared" si="95"/>
        <v>-21.5</v>
      </c>
      <c r="BM140" s="807">
        <f t="shared" si="96"/>
        <v>-20.100000000000001</v>
      </c>
      <c r="BN140" s="794">
        <v>-20.100000000000001</v>
      </c>
      <c r="BO140" s="794"/>
      <c r="BP140" s="794"/>
      <c r="BQ140" s="748">
        <v>-1.4</v>
      </c>
    </row>
    <row r="141" spans="1:69" s="8" customFormat="1" ht="18.75" customHeight="1" x14ac:dyDescent="0.25">
      <c r="A141" s="615" t="s">
        <v>99</v>
      </c>
      <c r="B141" s="616" t="s">
        <v>97</v>
      </c>
      <c r="C141" s="365">
        <f>M141+AY141</f>
        <v>0</v>
      </c>
      <c r="D141" s="365">
        <f t="shared" si="183"/>
        <v>0</v>
      </c>
      <c r="E141" s="49">
        <f t="shared" si="169"/>
        <v>0</v>
      </c>
      <c r="F141" s="49">
        <f t="shared" si="170"/>
        <v>0</v>
      </c>
      <c r="G141" s="49">
        <f t="shared" si="171"/>
        <v>0</v>
      </c>
      <c r="H141" s="49">
        <f t="shared" ref="H141:H204" si="186">E141-D141</f>
        <v>0</v>
      </c>
      <c r="I141" s="49" t="str">
        <f t="shared" ref="I141:I204" si="187">IF(D141&lt;&gt;0,IF(E141/D141*100&lt;0,"&lt;0",IF(E141/D141*100&gt;200,"&gt;200",E141/D141*100))," ")</f>
        <v xml:space="preserve"> </v>
      </c>
      <c r="J141" s="824">
        <f t="shared" si="172"/>
        <v>0</v>
      </c>
      <c r="K141" s="68">
        <f t="shared" si="119"/>
        <v>0</v>
      </c>
      <c r="L141" s="171" t="str">
        <f t="shared" si="166"/>
        <v xml:space="preserve"> </v>
      </c>
      <c r="M141" s="365">
        <f t="shared" si="163"/>
        <v>0</v>
      </c>
      <c r="N141" s="365">
        <f t="shared" si="164"/>
        <v>0</v>
      </c>
      <c r="O141" s="49">
        <f t="shared" si="165"/>
        <v>0</v>
      </c>
      <c r="P141" s="49">
        <f t="shared" si="106"/>
        <v>0</v>
      </c>
      <c r="Q141" s="49">
        <f t="shared" si="97"/>
        <v>0</v>
      </c>
      <c r="R141" s="49">
        <f t="shared" si="108"/>
        <v>0</v>
      </c>
      <c r="S141" s="49" t="str">
        <f t="shared" si="109"/>
        <v xml:space="preserve"> </v>
      </c>
      <c r="T141" s="824">
        <f t="shared" si="173"/>
        <v>0</v>
      </c>
      <c r="U141" s="93">
        <f t="shared" si="174"/>
        <v>0</v>
      </c>
      <c r="V141" s="679" t="str">
        <f t="shared" si="175"/>
        <v xml:space="preserve"> </v>
      </c>
      <c r="W141" s="854"/>
      <c r="X141" s="442"/>
      <c r="Y141" s="28">
        <f t="shared" si="167"/>
        <v>0</v>
      </c>
      <c r="Z141" s="930"/>
      <c r="AA141" s="960"/>
      <c r="AB141" s="365">
        <f t="shared" si="98"/>
        <v>0</v>
      </c>
      <c r="AC141" s="49"/>
      <c r="AD141" s="28">
        <f>AA141-X141</f>
        <v>0</v>
      </c>
      <c r="AE141" s="28" t="str">
        <f>IF(X141&lt;&gt;0,IF(AA141/X141*100&lt;0,"&lt;0",IF(AA141/X141*100&gt;200,"&gt;200",AA141/X141*100))," ")</f>
        <v xml:space="preserve"> </v>
      </c>
      <c r="AF141" s="895"/>
      <c r="AG141" s="49">
        <f t="shared" si="176"/>
        <v>0</v>
      </c>
      <c r="AH141" s="146" t="str">
        <f t="shared" si="184"/>
        <v xml:space="preserve"> </v>
      </c>
      <c r="AI141" s="442"/>
      <c r="AJ141" s="49"/>
      <c r="AK141" s="49">
        <f>AK142+AK143</f>
        <v>0</v>
      </c>
      <c r="AL141" s="49">
        <f t="shared" si="177"/>
        <v>0</v>
      </c>
      <c r="AM141" s="49" t="str">
        <f t="shared" si="178"/>
        <v xml:space="preserve"> </v>
      </c>
      <c r="AN141" s="781"/>
      <c r="AO141" s="49">
        <f t="shared" si="179"/>
        <v>0</v>
      </c>
      <c r="AP141" s="198" t="str">
        <f t="shared" si="124"/>
        <v xml:space="preserve"> </v>
      </c>
      <c r="AQ141" s="169"/>
      <c r="AR141" s="365"/>
      <c r="AS141" s="49">
        <f>AS142+AS143</f>
        <v>0</v>
      </c>
      <c r="AT141" s="49">
        <f t="shared" si="180"/>
        <v>0</v>
      </c>
      <c r="AU141" s="68" t="str">
        <f t="shared" si="125"/>
        <v xml:space="preserve"> </v>
      </c>
      <c r="AV141" s="732"/>
      <c r="AW141" s="49">
        <f t="shared" si="181"/>
        <v>0</v>
      </c>
      <c r="AX141" s="477" t="str">
        <f t="shared" si="123"/>
        <v xml:space="preserve"> </v>
      </c>
      <c r="AY141" s="528"/>
      <c r="AZ141" s="365">
        <f>AZ142+AZ143</f>
        <v>0</v>
      </c>
      <c r="BA141" s="365">
        <f t="shared" si="185"/>
        <v>0</v>
      </c>
      <c r="BB141" s="365">
        <f>BB142+BB143</f>
        <v>0</v>
      </c>
      <c r="BC141" s="49">
        <f>BC142+BC143</f>
        <v>0</v>
      </c>
      <c r="BD141" s="49">
        <f t="shared" si="182"/>
        <v>0</v>
      </c>
      <c r="BE141" s="49">
        <f>BE142+BE143</f>
        <v>0</v>
      </c>
      <c r="BF141" s="129">
        <f t="shared" si="129"/>
        <v>0</v>
      </c>
      <c r="BG141" s="49" t="str">
        <f t="shared" si="162"/>
        <v xml:space="preserve"> </v>
      </c>
      <c r="BH141" s="732"/>
      <c r="BI141" s="49">
        <f t="shared" si="151"/>
        <v>0</v>
      </c>
      <c r="BJ141" s="142" t="str">
        <f t="shared" si="168"/>
        <v xml:space="preserve"> </v>
      </c>
      <c r="BK141" s="2"/>
      <c r="BL141" s="807">
        <f t="shared" ref="BL141:BL204" si="188">BM141+BQ141</f>
        <v>0</v>
      </c>
      <c r="BM141" s="807">
        <f t="shared" ref="BM141:BM204" si="189">BN141+BO141+BP141</f>
        <v>0</v>
      </c>
      <c r="BN141" s="794"/>
      <c r="BO141" s="794"/>
      <c r="BP141" s="794"/>
      <c r="BQ141" s="794">
        <v>0</v>
      </c>
    </row>
    <row r="142" spans="1:69" ht="19.5" customHeight="1" x14ac:dyDescent="0.25">
      <c r="A142" s="619" t="s">
        <v>101</v>
      </c>
      <c r="B142" s="617" t="s">
        <v>100</v>
      </c>
      <c r="C142" s="556"/>
      <c r="D142" s="357">
        <f t="shared" si="183"/>
        <v>0</v>
      </c>
      <c r="E142" s="28">
        <f t="shared" si="169"/>
        <v>0</v>
      </c>
      <c r="F142" s="28">
        <f t="shared" ref="F142:F204" si="190">AB142+AK142+AS142+BD142</f>
        <v>0</v>
      </c>
      <c r="G142" s="28">
        <f t="shared" si="171"/>
        <v>0</v>
      </c>
      <c r="H142" s="28">
        <f t="shared" si="186"/>
        <v>0</v>
      </c>
      <c r="I142" s="28" t="str">
        <f t="shared" si="187"/>
        <v xml:space="preserve"> </v>
      </c>
      <c r="J142" s="816">
        <f t="shared" si="172"/>
        <v>0</v>
      </c>
      <c r="K142" s="69">
        <f t="shared" si="119"/>
        <v>0</v>
      </c>
      <c r="L142" s="174" t="str">
        <f t="shared" si="166"/>
        <v xml:space="preserve"> </v>
      </c>
      <c r="M142" s="365">
        <f t="shared" si="163"/>
        <v>0</v>
      </c>
      <c r="N142" s="357">
        <f t="shared" si="164"/>
        <v>0</v>
      </c>
      <c r="O142" s="28">
        <f t="shared" si="165"/>
        <v>0</v>
      </c>
      <c r="P142" s="28">
        <f t="shared" ref="P142:P204" si="191">AB142+AK142+AS142</f>
        <v>0</v>
      </c>
      <c r="Q142" s="28">
        <f t="shared" ref="Q142:Q204" si="192">AC142</f>
        <v>0</v>
      </c>
      <c r="R142" s="28">
        <f t="shared" si="108"/>
        <v>0</v>
      </c>
      <c r="S142" s="28" t="str">
        <f t="shared" si="109"/>
        <v xml:space="preserve"> </v>
      </c>
      <c r="T142" s="816">
        <f t="shared" si="173"/>
        <v>0</v>
      </c>
      <c r="U142" s="94">
        <f t="shared" si="174"/>
        <v>0</v>
      </c>
      <c r="V142" s="681" t="str">
        <f t="shared" si="175"/>
        <v xml:space="preserve"> </v>
      </c>
      <c r="W142" s="845"/>
      <c r="X142" s="379"/>
      <c r="Y142" s="28">
        <f t="shared" si="167"/>
        <v>0</v>
      </c>
      <c r="Z142" s="544"/>
      <c r="AA142" s="951"/>
      <c r="AB142" s="357">
        <f t="shared" ref="AB142:AB203" si="193">AA142-AC142</f>
        <v>0</v>
      </c>
      <c r="AC142" s="28"/>
      <c r="AD142" s="28">
        <f t="shared" si="118"/>
        <v>0</v>
      </c>
      <c r="AE142" s="28" t="str">
        <f t="shared" si="117"/>
        <v xml:space="preserve"> </v>
      </c>
      <c r="AF142" s="889"/>
      <c r="AG142" s="28">
        <f t="shared" si="176"/>
        <v>0</v>
      </c>
      <c r="AH142" s="146" t="str">
        <f t="shared" si="184"/>
        <v xml:space="preserve"> </v>
      </c>
      <c r="AI142" s="379"/>
      <c r="AJ142" s="28"/>
      <c r="AK142" s="28"/>
      <c r="AL142" s="28">
        <f t="shared" si="177"/>
        <v>0</v>
      </c>
      <c r="AM142" s="28" t="str">
        <f t="shared" si="178"/>
        <v xml:space="preserve"> </v>
      </c>
      <c r="AN142" s="771"/>
      <c r="AO142" s="28">
        <f t="shared" si="179"/>
        <v>0</v>
      </c>
      <c r="AP142" s="198" t="str">
        <f t="shared" si="124"/>
        <v xml:space="preserve"> </v>
      </c>
      <c r="AQ142" s="145"/>
      <c r="AR142" s="357"/>
      <c r="AS142" s="28"/>
      <c r="AT142" s="28">
        <f t="shared" si="180"/>
        <v>0</v>
      </c>
      <c r="AU142" s="69" t="str">
        <f t="shared" si="125"/>
        <v xml:space="preserve"> </v>
      </c>
      <c r="AV142" s="726"/>
      <c r="AW142" s="28">
        <f t="shared" si="181"/>
        <v>0</v>
      </c>
      <c r="AX142" s="479" t="str">
        <f t="shared" si="123"/>
        <v xml:space="preserve"> </v>
      </c>
      <c r="AY142" s="529"/>
      <c r="AZ142" s="357"/>
      <c r="BA142" s="357">
        <f t="shared" si="185"/>
        <v>0</v>
      </c>
      <c r="BB142" s="357"/>
      <c r="BC142" s="28"/>
      <c r="BD142" s="28">
        <f t="shared" ref="BD142:BD204" si="194">BC142-BE142</f>
        <v>0</v>
      </c>
      <c r="BE142" s="28"/>
      <c r="BF142" s="74">
        <f t="shared" si="129"/>
        <v>0</v>
      </c>
      <c r="BG142" s="34" t="str">
        <f t="shared" si="162"/>
        <v xml:space="preserve"> </v>
      </c>
      <c r="BH142" s="726"/>
      <c r="BI142" s="28">
        <f t="shared" si="151"/>
        <v>0</v>
      </c>
      <c r="BJ142" s="142" t="str">
        <f t="shared" si="168"/>
        <v xml:space="preserve"> </v>
      </c>
      <c r="BL142" s="807">
        <f t="shared" si="188"/>
        <v>0</v>
      </c>
      <c r="BM142" s="807">
        <f t="shared" si="189"/>
        <v>0</v>
      </c>
      <c r="BN142" s="797"/>
      <c r="BO142" s="797"/>
      <c r="BP142" s="797"/>
      <c r="BQ142" s="794"/>
    </row>
    <row r="143" spans="1:69" ht="21.75" customHeight="1" x14ac:dyDescent="0.25">
      <c r="A143" s="619" t="s">
        <v>103</v>
      </c>
      <c r="B143" s="617" t="s">
        <v>102</v>
      </c>
      <c r="C143" s="556"/>
      <c r="D143" s="357">
        <f t="shared" si="183"/>
        <v>0</v>
      </c>
      <c r="E143" s="28">
        <f t="shared" si="169"/>
        <v>0</v>
      </c>
      <c r="F143" s="28">
        <f t="shared" si="190"/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816">
        <f t="shared" si="172"/>
        <v>0</v>
      </c>
      <c r="K143" s="69">
        <f t="shared" si="119"/>
        <v>0</v>
      </c>
      <c r="L143" s="174" t="str">
        <f t="shared" si="166"/>
        <v xml:space="preserve"> </v>
      </c>
      <c r="M143" s="365">
        <f t="shared" si="163"/>
        <v>0</v>
      </c>
      <c r="N143" s="357">
        <f t="shared" si="164"/>
        <v>0</v>
      </c>
      <c r="O143" s="28">
        <f t="shared" si="165"/>
        <v>0</v>
      </c>
      <c r="P143" s="28">
        <f t="shared" si="191"/>
        <v>0</v>
      </c>
      <c r="Q143" s="28">
        <f t="shared" si="192"/>
        <v>0</v>
      </c>
      <c r="R143" s="28">
        <f t="shared" si="108"/>
        <v>0</v>
      </c>
      <c r="S143" s="28" t="str">
        <f t="shared" si="109"/>
        <v xml:space="preserve"> </v>
      </c>
      <c r="T143" s="816">
        <f t="shared" si="173"/>
        <v>0</v>
      </c>
      <c r="U143" s="94">
        <f t="shared" si="174"/>
        <v>0</v>
      </c>
      <c r="V143" s="681" t="str">
        <f t="shared" si="175"/>
        <v xml:space="preserve"> </v>
      </c>
      <c r="W143" s="845"/>
      <c r="X143" s="379"/>
      <c r="Y143" s="28">
        <f t="shared" si="167"/>
        <v>0</v>
      </c>
      <c r="Z143" s="544"/>
      <c r="AA143" s="951"/>
      <c r="AB143" s="357">
        <f t="shared" si="193"/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89"/>
      <c r="AG143" s="28">
        <f t="shared" si="176"/>
        <v>0</v>
      </c>
      <c r="AH143" s="146" t="str">
        <f t="shared" si="184"/>
        <v xml:space="preserve"> </v>
      </c>
      <c r="AI143" s="379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771"/>
      <c r="AO143" s="28">
        <f t="shared" si="179"/>
        <v>0</v>
      </c>
      <c r="AP143" s="198" t="str">
        <f t="shared" si="124"/>
        <v xml:space="preserve"> </v>
      </c>
      <c r="AQ143" s="145"/>
      <c r="AR143" s="357"/>
      <c r="AS143" s="28"/>
      <c r="AT143" s="28">
        <f t="shared" si="180"/>
        <v>0</v>
      </c>
      <c r="AU143" s="69" t="str">
        <f t="shared" si="125"/>
        <v xml:space="preserve"> </v>
      </c>
      <c r="AV143" s="726"/>
      <c r="AW143" s="28">
        <f t="shared" si="181"/>
        <v>0</v>
      </c>
      <c r="AX143" s="479" t="str">
        <f t="shared" si="123"/>
        <v xml:space="preserve"> </v>
      </c>
      <c r="AY143" s="529"/>
      <c r="AZ143" s="365"/>
      <c r="BA143" s="365">
        <f t="shared" si="185"/>
        <v>0</v>
      </c>
      <c r="BB143" s="365"/>
      <c r="BC143" s="49"/>
      <c r="BD143" s="49">
        <f t="shared" si="194"/>
        <v>0</v>
      </c>
      <c r="BE143" s="49"/>
      <c r="BF143" s="74">
        <f t="shared" si="129"/>
        <v>0</v>
      </c>
      <c r="BG143" s="34" t="str">
        <f t="shared" si="162"/>
        <v xml:space="preserve"> </v>
      </c>
      <c r="BH143" s="726"/>
      <c r="BI143" s="28">
        <f t="shared" si="151"/>
        <v>0</v>
      </c>
      <c r="BJ143" s="142" t="str">
        <f t="shared" si="168"/>
        <v xml:space="preserve"> </v>
      </c>
      <c r="BL143" s="807">
        <f t="shared" si="188"/>
        <v>0</v>
      </c>
      <c r="BM143" s="807">
        <f t="shared" si="189"/>
        <v>0</v>
      </c>
      <c r="BN143" s="794"/>
      <c r="BO143" s="794"/>
      <c r="BP143" s="794"/>
      <c r="BQ143" s="794"/>
    </row>
    <row r="144" spans="1:69" s="8" customFormat="1" ht="23.25" customHeight="1" x14ac:dyDescent="0.25">
      <c r="A144" s="620" t="s">
        <v>106</v>
      </c>
      <c r="B144" s="621" t="s">
        <v>98</v>
      </c>
      <c r="C144" s="665">
        <f>M144+AY144</f>
        <v>0</v>
      </c>
      <c r="D144" s="365">
        <f t="shared" si="183"/>
        <v>0</v>
      </c>
      <c r="E144" s="49">
        <f t="shared" si="169"/>
        <v>0</v>
      </c>
      <c r="F144" s="49">
        <f t="shared" si="190"/>
        <v>0</v>
      </c>
      <c r="G144" s="49">
        <f t="shared" si="171"/>
        <v>0</v>
      </c>
      <c r="H144" s="49">
        <f t="shared" si="186"/>
        <v>0</v>
      </c>
      <c r="I144" s="49" t="str">
        <f t="shared" si="187"/>
        <v xml:space="preserve"> </v>
      </c>
      <c r="J144" s="824">
        <f t="shared" si="172"/>
        <v>2.5</v>
      </c>
      <c r="K144" s="68">
        <f t="shared" si="119"/>
        <v>-2.5</v>
      </c>
      <c r="L144" s="171">
        <f t="shared" si="166"/>
        <v>0</v>
      </c>
      <c r="M144" s="365">
        <f t="shared" si="163"/>
        <v>0</v>
      </c>
      <c r="N144" s="365">
        <f t="shared" si="164"/>
        <v>0</v>
      </c>
      <c r="O144" s="49">
        <f t="shared" si="165"/>
        <v>0</v>
      </c>
      <c r="P144" s="28">
        <f t="shared" si="191"/>
        <v>0</v>
      </c>
      <c r="Q144" s="49">
        <f t="shared" si="192"/>
        <v>0</v>
      </c>
      <c r="R144" s="49">
        <f t="shared" si="108"/>
        <v>0</v>
      </c>
      <c r="S144" s="49" t="str">
        <f t="shared" si="109"/>
        <v xml:space="preserve"> </v>
      </c>
      <c r="T144" s="824">
        <f t="shared" si="173"/>
        <v>2.5</v>
      </c>
      <c r="U144" s="93">
        <f t="shared" si="174"/>
        <v>-2.5</v>
      </c>
      <c r="V144" s="679">
        <f t="shared" si="175"/>
        <v>0</v>
      </c>
      <c r="W144" s="854">
        <f>W145+W146+W149+W150</f>
        <v>0</v>
      </c>
      <c r="X144" s="442">
        <f>X145+X146+X149+X150</f>
        <v>0</v>
      </c>
      <c r="Y144" s="28">
        <f t="shared" si="167"/>
        <v>0</v>
      </c>
      <c r="Z144" s="930">
        <f>Z145+Z146+Z149+Z150</f>
        <v>0</v>
      </c>
      <c r="AA144" s="960">
        <f>AA145+AA146+AA149+AA150</f>
        <v>0</v>
      </c>
      <c r="AB144" s="357">
        <f t="shared" si="193"/>
        <v>0</v>
      </c>
      <c r="AC144" s="49">
        <f>AC145+AC146+AC149+AC150</f>
        <v>0</v>
      </c>
      <c r="AD144" s="28">
        <f t="shared" si="118"/>
        <v>0</v>
      </c>
      <c r="AE144" s="28" t="str">
        <f t="shared" si="117"/>
        <v xml:space="preserve"> </v>
      </c>
      <c r="AF144" s="895">
        <f>AF145+AF146+AF149+AF150</f>
        <v>2.5</v>
      </c>
      <c r="AG144" s="49">
        <f t="shared" si="176"/>
        <v>-2.5</v>
      </c>
      <c r="AH144" s="146">
        <f>IF(AF144&lt;&gt;0,IF(AA144/AF144*100&lt;0,100-AA144/AF144*100,IF(AA144/AF144*100&gt;200,"&gt;200",AA144/AF144*100))," ")</f>
        <v>0</v>
      </c>
      <c r="AI144" s="442"/>
      <c r="AJ144" s="49"/>
      <c r="AK144" s="49">
        <f>AK145+AK146+AK149+AK150</f>
        <v>0</v>
      </c>
      <c r="AL144" s="49">
        <f t="shared" si="177"/>
        <v>0</v>
      </c>
      <c r="AM144" s="49" t="str">
        <f t="shared" si="178"/>
        <v xml:space="preserve"> </v>
      </c>
      <c r="AN144" s="781"/>
      <c r="AO144" s="49">
        <f t="shared" si="179"/>
        <v>0</v>
      </c>
      <c r="AP144" s="198" t="str">
        <f t="shared" si="124"/>
        <v xml:space="preserve"> </v>
      </c>
      <c r="AQ144" s="169"/>
      <c r="AR144" s="365"/>
      <c r="AS144" s="49">
        <f>AS145+AS146+AS149+AS150</f>
        <v>0</v>
      </c>
      <c r="AT144" s="49">
        <f t="shared" si="180"/>
        <v>0</v>
      </c>
      <c r="AU144" s="68" t="str">
        <f t="shared" si="125"/>
        <v xml:space="preserve"> </v>
      </c>
      <c r="AV144" s="732"/>
      <c r="AW144" s="49">
        <f t="shared" si="181"/>
        <v>0</v>
      </c>
      <c r="AX144" s="477" t="str">
        <f t="shared" si="123"/>
        <v xml:space="preserve"> </v>
      </c>
      <c r="AY144" s="528"/>
      <c r="AZ144" s="365">
        <f>AZ145+AZ146+AZ149+AZ150</f>
        <v>0</v>
      </c>
      <c r="BA144" s="365">
        <f t="shared" si="185"/>
        <v>0</v>
      </c>
      <c r="BB144" s="365">
        <f>BB145+BB146+BB149+BB150</f>
        <v>0</v>
      </c>
      <c r="BC144" s="49">
        <f>BC145+BC146+BC149+BC150</f>
        <v>0</v>
      </c>
      <c r="BD144" s="49">
        <f t="shared" si="194"/>
        <v>0</v>
      </c>
      <c r="BE144" s="49">
        <f>BE145+BE146+BE149+BE150</f>
        <v>0</v>
      </c>
      <c r="BF144" s="129">
        <f t="shared" si="129"/>
        <v>0</v>
      </c>
      <c r="BG144" s="57" t="str">
        <f t="shared" si="162"/>
        <v xml:space="preserve"> </v>
      </c>
      <c r="BH144" s="732"/>
      <c r="BI144" s="49">
        <f t="shared" si="151"/>
        <v>0</v>
      </c>
      <c r="BJ144" s="142" t="str">
        <f t="shared" si="168"/>
        <v xml:space="preserve"> </v>
      </c>
      <c r="BK144" s="2"/>
      <c r="BL144" s="807">
        <f t="shared" si="188"/>
        <v>0</v>
      </c>
      <c r="BM144" s="807">
        <f t="shared" si="189"/>
        <v>0</v>
      </c>
      <c r="BN144" s="794">
        <v>0</v>
      </c>
      <c r="BO144" s="794"/>
      <c r="BP144" s="794"/>
      <c r="BQ144" s="797">
        <v>0</v>
      </c>
    </row>
    <row r="145" spans="1:69" ht="22.5" customHeight="1" x14ac:dyDescent="0.25">
      <c r="A145" s="622" t="s">
        <v>104</v>
      </c>
      <c r="B145" s="623" t="s">
        <v>105</v>
      </c>
      <c r="C145" s="666">
        <f>M145+AY145</f>
        <v>0</v>
      </c>
      <c r="D145" s="357">
        <f t="shared" si="183"/>
        <v>0</v>
      </c>
      <c r="E145" s="28">
        <f t="shared" si="169"/>
        <v>0</v>
      </c>
      <c r="F145" s="28">
        <f t="shared" si="190"/>
        <v>0</v>
      </c>
      <c r="G145" s="49">
        <f t="shared" si="171"/>
        <v>0</v>
      </c>
      <c r="H145" s="28">
        <f t="shared" si="186"/>
        <v>0</v>
      </c>
      <c r="I145" s="28" t="str">
        <f t="shared" si="187"/>
        <v xml:space="preserve"> </v>
      </c>
      <c r="J145" s="817">
        <f t="shared" si="172"/>
        <v>2.5</v>
      </c>
      <c r="K145" s="47">
        <f t="shared" si="119"/>
        <v>-2.5</v>
      </c>
      <c r="L145" s="172">
        <f t="shared" si="166"/>
        <v>0</v>
      </c>
      <c r="M145" s="365">
        <f t="shared" si="163"/>
        <v>0</v>
      </c>
      <c r="N145" s="357">
        <f t="shared" si="164"/>
        <v>0</v>
      </c>
      <c r="O145" s="28">
        <f t="shared" si="165"/>
        <v>0</v>
      </c>
      <c r="P145" s="28">
        <f t="shared" si="191"/>
        <v>0</v>
      </c>
      <c r="Q145" s="28">
        <f t="shared" si="192"/>
        <v>0</v>
      </c>
      <c r="R145" s="28">
        <f t="shared" si="108"/>
        <v>0</v>
      </c>
      <c r="S145" s="28" t="str">
        <f t="shared" si="109"/>
        <v xml:space="preserve"> </v>
      </c>
      <c r="T145" s="817">
        <f t="shared" si="173"/>
        <v>2.5</v>
      </c>
      <c r="U145" s="86">
        <f t="shared" si="174"/>
        <v>-2.5</v>
      </c>
      <c r="V145" s="680">
        <f t="shared" si="175"/>
        <v>0</v>
      </c>
      <c r="W145" s="845"/>
      <c r="X145" s="379"/>
      <c r="Y145" s="28">
        <f t="shared" si="167"/>
        <v>0</v>
      </c>
      <c r="Z145" s="544"/>
      <c r="AA145" s="951"/>
      <c r="AB145" s="357">
        <f t="shared" si="193"/>
        <v>0</v>
      </c>
      <c r="AC145" s="28"/>
      <c r="AD145" s="28">
        <f t="shared" si="118"/>
        <v>0</v>
      </c>
      <c r="AE145" s="28" t="str">
        <f t="shared" si="117"/>
        <v xml:space="preserve"> </v>
      </c>
      <c r="AF145" s="889">
        <v>2.5</v>
      </c>
      <c r="AG145" s="28">
        <f t="shared" si="176"/>
        <v>-2.5</v>
      </c>
      <c r="AH145" s="146">
        <f>IF(AF145&lt;&gt;0,IF(AA145/AF145*100&lt;0,100-AA145/AF145*100,IF(AA145/AF145*100&gt;200,"&gt;200",AA145/AF145*100))," ")</f>
        <v>0</v>
      </c>
      <c r="AI145" s="379"/>
      <c r="AJ145" s="28"/>
      <c r="AK145" s="28"/>
      <c r="AL145" s="28">
        <f t="shared" si="177"/>
        <v>0</v>
      </c>
      <c r="AM145" s="28" t="str">
        <f t="shared" si="178"/>
        <v xml:space="preserve"> </v>
      </c>
      <c r="AN145" s="771"/>
      <c r="AO145" s="28">
        <f t="shared" si="179"/>
        <v>0</v>
      </c>
      <c r="AP145" s="198" t="str">
        <f t="shared" si="124"/>
        <v xml:space="preserve"> </v>
      </c>
      <c r="AQ145" s="145"/>
      <c r="AR145" s="357"/>
      <c r="AS145" s="28"/>
      <c r="AT145" s="28">
        <f t="shared" si="180"/>
        <v>0</v>
      </c>
      <c r="AU145" s="47" t="str">
        <f t="shared" si="125"/>
        <v xml:space="preserve"> </v>
      </c>
      <c r="AV145" s="726"/>
      <c r="AW145" s="28">
        <f t="shared" si="181"/>
        <v>0</v>
      </c>
      <c r="AX145" s="463" t="str">
        <f t="shared" si="123"/>
        <v xml:space="preserve"> </v>
      </c>
      <c r="AY145" s="531"/>
      <c r="AZ145" s="367"/>
      <c r="BA145" s="367">
        <f t="shared" si="185"/>
        <v>0</v>
      </c>
      <c r="BB145" s="367"/>
      <c r="BC145" s="57"/>
      <c r="BD145" s="57">
        <f t="shared" si="194"/>
        <v>0</v>
      </c>
      <c r="BE145" s="57"/>
      <c r="BF145" s="74">
        <f t="shared" si="129"/>
        <v>0</v>
      </c>
      <c r="BG145" s="34" t="str">
        <f t="shared" si="162"/>
        <v xml:space="preserve"> </v>
      </c>
      <c r="BH145" s="726"/>
      <c r="BI145" s="28">
        <f t="shared" si="151"/>
        <v>0</v>
      </c>
      <c r="BJ145" s="142" t="str">
        <f t="shared" si="168"/>
        <v xml:space="preserve"> </v>
      </c>
      <c r="BL145" s="807">
        <f t="shared" si="188"/>
        <v>0</v>
      </c>
      <c r="BM145" s="807">
        <f t="shared" si="189"/>
        <v>0</v>
      </c>
      <c r="BN145" s="797"/>
      <c r="BO145" s="797"/>
      <c r="BP145" s="797"/>
      <c r="BQ145" s="794"/>
    </row>
    <row r="146" spans="1:69" ht="23.25" customHeight="1" x14ac:dyDescent="0.25">
      <c r="A146" s="622" t="s">
        <v>108</v>
      </c>
      <c r="B146" s="623" t="s">
        <v>107</v>
      </c>
      <c r="C146" s="666">
        <f>M146+AY146</f>
        <v>0</v>
      </c>
      <c r="D146" s="357">
        <f t="shared" si="183"/>
        <v>0</v>
      </c>
      <c r="E146" s="28">
        <f t="shared" si="169"/>
        <v>0</v>
      </c>
      <c r="F146" s="28">
        <f t="shared" si="190"/>
        <v>0</v>
      </c>
      <c r="G146" s="28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817">
        <f t="shared" si="172"/>
        <v>0</v>
      </c>
      <c r="K146" s="47">
        <f t="shared" si="119"/>
        <v>0</v>
      </c>
      <c r="L146" s="172" t="str">
        <f t="shared" si="166"/>
        <v xml:space="preserve"> </v>
      </c>
      <c r="M146" s="357">
        <f t="shared" si="163"/>
        <v>0</v>
      </c>
      <c r="N146" s="357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817">
        <f t="shared" si="173"/>
        <v>0</v>
      </c>
      <c r="U146" s="86">
        <f t="shared" si="174"/>
        <v>0</v>
      </c>
      <c r="V146" s="680" t="str">
        <f t="shared" si="175"/>
        <v xml:space="preserve"> </v>
      </c>
      <c r="W146" s="845"/>
      <c r="X146" s="379"/>
      <c r="Y146" s="28">
        <f t="shared" si="167"/>
        <v>0</v>
      </c>
      <c r="Z146" s="544"/>
      <c r="AA146" s="951">
        <f>AA147+AA148</f>
        <v>0</v>
      </c>
      <c r="AB146" s="357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89">
        <f>AF147+AF148</f>
        <v>0</v>
      </c>
      <c r="AG146" s="28">
        <f t="shared" si="176"/>
        <v>0</v>
      </c>
      <c r="AH146" s="146" t="str">
        <f t="shared" si="184"/>
        <v xml:space="preserve"> </v>
      </c>
      <c r="AI146" s="379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771"/>
      <c r="AO146" s="28">
        <f t="shared" si="179"/>
        <v>0</v>
      </c>
      <c r="AP146" s="198" t="str">
        <f t="shared" si="124"/>
        <v xml:space="preserve"> </v>
      </c>
      <c r="AQ146" s="145"/>
      <c r="AR146" s="357"/>
      <c r="AS146" s="28"/>
      <c r="AT146" s="28">
        <f t="shared" si="180"/>
        <v>0</v>
      </c>
      <c r="AU146" s="47" t="str">
        <f t="shared" si="125"/>
        <v xml:space="preserve"> </v>
      </c>
      <c r="AV146" s="726"/>
      <c r="AW146" s="28">
        <f t="shared" si="181"/>
        <v>0</v>
      </c>
      <c r="AX146" s="463" t="str">
        <f t="shared" si="123"/>
        <v xml:space="preserve"> </v>
      </c>
      <c r="AY146" s="531"/>
      <c r="AZ146" s="357"/>
      <c r="BA146" s="357">
        <f t="shared" si="185"/>
        <v>0</v>
      </c>
      <c r="BB146" s="357"/>
      <c r="BC146" s="28"/>
      <c r="BD146" s="28">
        <f t="shared" si="194"/>
        <v>0</v>
      </c>
      <c r="BE146" s="28"/>
      <c r="BF146" s="74">
        <f t="shared" si="129"/>
        <v>0</v>
      </c>
      <c r="BG146" s="34" t="str">
        <f t="shared" si="162"/>
        <v xml:space="preserve"> </v>
      </c>
      <c r="BH146" s="726"/>
      <c r="BI146" s="28">
        <f t="shared" si="151"/>
        <v>0</v>
      </c>
      <c r="BJ146" s="142" t="str">
        <f t="shared" si="168"/>
        <v xml:space="preserve"> </v>
      </c>
      <c r="BL146" s="807">
        <f t="shared" si="188"/>
        <v>0</v>
      </c>
      <c r="BM146" s="807">
        <f t="shared" si="189"/>
        <v>0</v>
      </c>
      <c r="BN146" s="794"/>
      <c r="BO146" s="794"/>
      <c r="BP146" s="794"/>
      <c r="BQ146" s="794"/>
    </row>
    <row r="147" spans="1:69" ht="18" customHeight="1" x14ac:dyDescent="0.25">
      <c r="A147" s="622" t="s">
        <v>349</v>
      </c>
      <c r="B147" s="623" t="s">
        <v>351</v>
      </c>
      <c r="C147" s="666"/>
      <c r="D147" s="357"/>
      <c r="E147" s="28"/>
      <c r="F147" s="28"/>
      <c r="G147" s="28"/>
      <c r="H147" s="28"/>
      <c r="I147" s="28"/>
      <c r="J147" s="817"/>
      <c r="K147" s="74"/>
      <c r="L147" s="178"/>
      <c r="M147" s="357"/>
      <c r="N147" s="357"/>
      <c r="O147" s="28"/>
      <c r="P147" s="28"/>
      <c r="Q147" s="28"/>
      <c r="R147" s="28"/>
      <c r="S147" s="28"/>
      <c r="T147" s="817"/>
      <c r="U147" s="98"/>
      <c r="V147" s="685"/>
      <c r="W147" s="845"/>
      <c r="X147" s="379"/>
      <c r="Y147" s="28">
        <f t="shared" si="167"/>
        <v>0</v>
      </c>
      <c r="Z147" s="544"/>
      <c r="AA147" s="951"/>
      <c r="AB147" s="357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89"/>
      <c r="AG147" s="28">
        <f t="shared" si="176"/>
        <v>0</v>
      </c>
      <c r="AH147" s="146" t="str">
        <f t="shared" si="184"/>
        <v xml:space="preserve"> </v>
      </c>
      <c r="AI147" s="379"/>
      <c r="AJ147" s="28"/>
      <c r="AK147" s="28"/>
      <c r="AL147" s="28"/>
      <c r="AM147" s="28"/>
      <c r="AN147" s="771"/>
      <c r="AO147" s="28"/>
      <c r="AP147" s="198"/>
      <c r="AQ147" s="145"/>
      <c r="AR147" s="357"/>
      <c r="AS147" s="28"/>
      <c r="AT147" s="28"/>
      <c r="AU147" s="74"/>
      <c r="AV147" s="726"/>
      <c r="AW147" s="28"/>
      <c r="AX147" s="482"/>
      <c r="AY147" s="531"/>
      <c r="AZ147" s="357"/>
      <c r="BA147" s="357">
        <f t="shared" si="185"/>
        <v>0</v>
      </c>
      <c r="BB147" s="357"/>
      <c r="BC147" s="28"/>
      <c r="BD147" s="28"/>
      <c r="BE147" s="28"/>
      <c r="BF147" s="74"/>
      <c r="BG147" s="34"/>
      <c r="BH147" s="726"/>
      <c r="BI147" s="28"/>
      <c r="BJ147" s="142"/>
      <c r="BL147" s="807"/>
      <c r="BM147" s="807"/>
      <c r="BN147" s="794"/>
      <c r="BO147" s="794"/>
      <c r="BP147" s="794"/>
      <c r="BQ147" s="794"/>
    </row>
    <row r="148" spans="1:69" ht="18.75" customHeight="1" x14ac:dyDescent="0.25">
      <c r="A148" s="622" t="s">
        <v>350</v>
      </c>
      <c r="B148" s="623" t="s">
        <v>352</v>
      </c>
      <c r="C148" s="666"/>
      <c r="D148" s="357"/>
      <c r="E148" s="28"/>
      <c r="F148" s="28"/>
      <c r="G148" s="28"/>
      <c r="H148" s="28"/>
      <c r="I148" s="28"/>
      <c r="J148" s="817"/>
      <c r="K148" s="74"/>
      <c r="L148" s="178"/>
      <c r="M148" s="357"/>
      <c r="N148" s="357"/>
      <c r="O148" s="28"/>
      <c r="P148" s="28"/>
      <c r="Q148" s="28"/>
      <c r="R148" s="28"/>
      <c r="S148" s="28"/>
      <c r="T148" s="817"/>
      <c r="U148" s="98"/>
      <c r="V148" s="685"/>
      <c r="W148" s="845"/>
      <c r="X148" s="379"/>
      <c r="Y148" s="28">
        <f t="shared" si="167"/>
        <v>0</v>
      </c>
      <c r="Z148" s="544"/>
      <c r="AA148" s="951"/>
      <c r="AB148" s="357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89"/>
      <c r="AG148" s="28">
        <f t="shared" si="176"/>
        <v>0</v>
      </c>
      <c r="AH148" s="146" t="str">
        <f t="shared" si="184"/>
        <v xml:space="preserve"> </v>
      </c>
      <c r="AI148" s="379"/>
      <c r="AJ148" s="28"/>
      <c r="AK148" s="28"/>
      <c r="AL148" s="28"/>
      <c r="AM148" s="28"/>
      <c r="AN148" s="771"/>
      <c r="AO148" s="28"/>
      <c r="AP148" s="198"/>
      <c r="AQ148" s="145"/>
      <c r="AR148" s="357"/>
      <c r="AS148" s="28"/>
      <c r="AT148" s="28"/>
      <c r="AU148" s="74"/>
      <c r="AV148" s="726"/>
      <c r="AW148" s="28"/>
      <c r="AX148" s="482"/>
      <c r="AY148" s="531"/>
      <c r="AZ148" s="357"/>
      <c r="BA148" s="357">
        <f t="shared" si="185"/>
        <v>0</v>
      </c>
      <c r="BB148" s="357"/>
      <c r="BC148" s="28"/>
      <c r="BD148" s="28"/>
      <c r="BE148" s="28"/>
      <c r="BF148" s="74"/>
      <c r="BG148" s="34"/>
      <c r="BH148" s="726"/>
      <c r="BI148" s="28"/>
      <c r="BJ148" s="142"/>
      <c r="BL148" s="807"/>
      <c r="BM148" s="807"/>
      <c r="BN148" s="794"/>
      <c r="BO148" s="794"/>
      <c r="BP148" s="794"/>
      <c r="BQ148" s="794"/>
    </row>
    <row r="149" spans="1:69" ht="26.25" customHeight="1" x14ac:dyDescent="0.25">
      <c r="A149" s="622" t="s">
        <v>109</v>
      </c>
      <c r="B149" s="623" t="s">
        <v>110</v>
      </c>
      <c r="C149" s="666"/>
      <c r="D149" s="357">
        <f>N149+AZ149</f>
        <v>0</v>
      </c>
      <c r="E149" s="28">
        <f>O149+BC149</f>
        <v>0</v>
      </c>
      <c r="F149" s="28">
        <f t="shared" si="190"/>
        <v>0</v>
      </c>
      <c r="G149" s="49">
        <f>Q149+BE149</f>
        <v>0</v>
      </c>
      <c r="H149" s="28">
        <f t="shared" si="186"/>
        <v>0</v>
      </c>
      <c r="I149" s="28" t="str">
        <f t="shared" si="187"/>
        <v xml:space="preserve"> </v>
      </c>
      <c r="J149" s="817">
        <f t="shared" ref="J149:J167" si="195">T149+BH149</f>
        <v>0</v>
      </c>
      <c r="K149" s="47">
        <f t="shared" si="119"/>
        <v>0</v>
      </c>
      <c r="L149" s="172" t="str">
        <f t="shared" ref="L149:L156" si="196">IF(J149&lt;&gt;0,IF(E149/J149*100&lt;0,"&lt;0",IF(E149/J149*100&gt;200,"&gt;200",E149/J149*100))," ")</f>
        <v xml:space="preserve"> </v>
      </c>
      <c r="M149" s="365">
        <f t="shared" ref="M149:M175" si="197">W149+AI149+AQ149</f>
        <v>0</v>
      </c>
      <c r="N149" s="357">
        <f t="shared" ref="N149:N175" si="198">X149+AJ149+AR149</f>
        <v>0</v>
      </c>
      <c r="O149" s="28">
        <f t="shared" ref="O149:O170" si="199">AA149+AK149+AS149</f>
        <v>0</v>
      </c>
      <c r="P149" s="28">
        <f t="shared" si="191"/>
        <v>0</v>
      </c>
      <c r="Q149" s="28">
        <f t="shared" si="192"/>
        <v>0</v>
      </c>
      <c r="R149" s="28">
        <f t="shared" ref="R149:R204" si="200">O149-N149</f>
        <v>0</v>
      </c>
      <c r="S149" s="28" t="str">
        <f t="shared" ref="S149:S204" si="201">IF(N149&lt;&gt;0,IF(O149/N149*100&lt;0,"&lt;0",IF(O149/N149*100&gt;200,"&gt;200",O149/N149*100))," ")</f>
        <v xml:space="preserve"> </v>
      </c>
      <c r="T149" s="817">
        <f t="shared" si="173"/>
        <v>0</v>
      </c>
      <c r="U149" s="86">
        <f t="shared" si="174"/>
        <v>0</v>
      </c>
      <c r="V149" s="680" t="str">
        <f t="shared" si="175"/>
        <v xml:space="preserve"> </v>
      </c>
      <c r="W149" s="845"/>
      <c r="X149" s="379"/>
      <c r="Y149" s="28">
        <f t="shared" si="167"/>
        <v>0</v>
      </c>
      <c r="Z149" s="544"/>
      <c r="AA149" s="951"/>
      <c r="AB149" s="357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89"/>
      <c r="AG149" s="28">
        <f t="shared" si="176"/>
        <v>0</v>
      </c>
      <c r="AH149" s="146" t="str">
        <f t="shared" si="184"/>
        <v xml:space="preserve"> </v>
      </c>
      <c r="AI149" s="379"/>
      <c r="AJ149" s="28"/>
      <c r="AK149" s="28"/>
      <c r="AL149" s="28">
        <f t="shared" si="177"/>
        <v>0</v>
      </c>
      <c r="AM149" s="28" t="str">
        <f t="shared" si="178"/>
        <v xml:space="preserve"> </v>
      </c>
      <c r="AN149" s="771"/>
      <c r="AO149" s="28">
        <f t="shared" si="179"/>
        <v>0</v>
      </c>
      <c r="AP149" s="198" t="str">
        <f t="shared" si="124"/>
        <v xml:space="preserve"> </v>
      </c>
      <c r="AQ149" s="145"/>
      <c r="AR149" s="357"/>
      <c r="AS149" s="28"/>
      <c r="AT149" s="28">
        <f t="shared" si="180"/>
        <v>0</v>
      </c>
      <c r="AU149" s="47" t="str">
        <f t="shared" si="125"/>
        <v xml:space="preserve"> </v>
      </c>
      <c r="AV149" s="726"/>
      <c r="AW149" s="28">
        <f t="shared" si="181"/>
        <v>0</v>
      </c>
      <c r="AX149" s="463" t="str">
        <f t="shared" si="123"/>
        <v xml:space="preserve"> </v>
      </c>
      <c r="AY149" s="531"/>
      <c r="AZ149" s="357"/>
      <c r="BA149" s="357">
        <f t="shared" si="185"/>
        <v>0</v>
      </c>
      <c r="BB149" s="357"/>
      <c r="BC149" s="28"/>
      <c r="BD149" s="28">
        <f t="shared" si="194"/>
        <v>0</v>
      </c>
      <c r="BE149" s="28"/>
      <c r="BF149" s="73">
        <f t="shared" si="129"/>
        <v>0</v>
      </c>
      <c r="BG149" s="34" t="str">
        <f t="shared" si="162"/>
        <v xml:space="preserve"> </v>
      </c>
      <c r="BH149" s="726"/>
      <c r="BI149" s="28">
        <f t="shared" si="151"/>
        <v>0</v>
      </c>
      <c r="BJ149" s="142" t="str">
        <f t="shared" si="168"/>
        <v xml:space="preserve"> </v>
      </c>
      <c r="BL149" s="807">
        <f t="shared" si="188"/>
        <v>0</v>
      </c>
      <c r="BM149" s="807">
        <f t="shared" si="189"/>
        <v>0</v>
      </c>
      <c r="BN149" s="794"/>
      <c r="BO149" s="794"/>
      <c r="BP149" s="794"/>
      <c r="BQ149" s="797"/>
    </row>
    <row r="150" spans="1:69" s="3" customFormat="1" ht="23.25" customHeight="1" x14ac:dyDescent="0.25">
      <c r="A150" s="622" t="s">
        <v>112</v>
      </c>
      <c r="B150" s="624" t="s">
        <v>111</v>
      </c>
      <c r="C150" s="558"/>
      <c r="D150" s="370">
        <f>N150+AZ150</f>
        <v>0</v>
      </c>
      <c r="E150" s="63">
        <f>O150+BC150</f>
        <v>0</v>
      </c>
      <c r="F150" s="63">
        <f t="shared" si="190"/>
        <v>0</v>
      </c>
      <c r="G150" s="49">
        <f>Q150+BE150</f>
        <v>0</v>
      </c>
      <c r="H150" s="63">
        <f t="shared" si="186"/>
        <v>0</v>
      </c>
      <c r="I150" s="63" t="str">
        <f t="shared" si="187"/>
        <v xml:space="preserve"> </v>
      </c>
      <c r="J150" s="817">
        <f t="shared" si="195"/>
        <v>0</v>
      </c>
      <c r="K150" s="47">
        <f t="shared" si="119"/>
        <v>0</v>
      </c>
      <c r="L150" s="172" t="str">
        <f t="shared" si="196"/>
        <v xml:space="preserve"> </v>
      </c>
      <c r="M150" s="365">
        <f t="shared" si="197"/>
        <v>0</v>
      </c>
      <c r="N150" s="370">
        <f t="shared" si="198"/>
        <v>0</v>
      </c>
      <c r="O150" s="63">
        <f t="shared" si="199"/>
        <v>0</v>
      </c>
      <c r="P150" s="63">
        <f t="shared" si="191"/>
        <v>0</v>
      </c>
      <c r="Q150" s="63">
        <f t="shared" si="192"/>
        <v>0</v>
      </c>
      <c r="R150" s="63">
        <f t="shared" si="200"/>
        <v>0</v>
      </c>
      <c r="S150" s="63" t="str">
        <f t="shared" si="201"/>
        <v xml:space="preserve"> </v>
      </c>
      <c r="T150" s="817">
        <f t="shared" si="173"/>
        <v>0</v>
      </c>
      <c r="U150" s="86">
        <f t="shared" si="174"/>
        <v>0</v>
      </c>
      <c r="V150" s="680" t="str">
        <f t="shared" si="175"/>
        <v xml:space="preserve"> </v>
      </c>
      <c r="W150" s="869"/>
      <c r="X150" s="491"/>
      <c r="Y150" s="28">
        <f t="shared" si="167"/>
        <v>0</v>
      </c>
      <c r="Z150" s="943"/>
      <c r="AA150" s="973"/>
      <c r="AB150" s="370">
        <f t="shared" si="193"/>
        <v>0</v>
      </c>
      <c r="AC150" s="63"/>
      <c r="AD150" s="63">
        <f t="shared" si="118"/>
        <v>0</v>
      </c>
      <c r="AE150" s="63" t="str">
        <f t="shared" si="117"/>
        <v xml:space="preserve"> </v>
      </c>
      <c r="AF150" s="889"/>
      <c r="AG150" s="63">
        <f t="shared" si="176"/>
        <v>0</v>
      </c>
      <c r="AH150" s="200" t="str">
        <f t="shared" si="184"/>
        <v xml:space="preserve"> </v>
      </c>
      <c r="AI150" s="491"/>
      <c r="AJ150" s="63"/>
      <c r="AK150" s="63"/>
      <c r="AL150" s="63">
        <f t="shared" si="177"/>
        <v>0</v>
      </c>
      <c r="AM150" s="63" t="str">
        <f t="shared" si="178"/>
        <v xml:space="preserve"> </v>
      </c>
      <c r="AN150" s="771"/>
      <c r="AO150" s="63">
        <f t="shared" si="179"/>
        <v>0</v>
      </c>
      <c r="AP150" s="198" t="str">
        <f t="shared" si="124"/>
        <v xml:space="preserve"> </v>
      </c>
      <c r="AQ150" s="166"/>
      <c r="AR150" s="370"/>
      <c r="AS150" s="63"/>
      <c r="AT150" s="63">
        <f t="shared" si="180"/>
        <v>0</v>
      </c>
      <c r="AU150" s="47" t="str">
        <f t="shared" si="125"/>
        <v xml:space="preserve"> </v>
      </c>
      <c r="AV150" s="726"/>
      <c r="AW150" s="63">
        <f t="shared" si="181"/>
        <v>0</v>
      </c>
      <c r="AX150" s="463" t="str">
        <f t="shared" si="123"/>
        <v xml:space="preserve"> </v>
      </c>
      <c r="AY150" s="531"/>
      <c r="AZ150" s="365"/>
      <c r="BA150" s="365">
        <f t="shared" si="185"/>
        <v>0</v>
      </c>
      <c r="BB150" s="365"/>
      <c r="BC150" s="49"/>
      <c r="BD150" s="49">
        <f t="shared" si="194"/>
        <v>0</v>
      </c>
      <c r="BE150" s="49"/>
      <c r="BF150" s="127">
        <f t="shared" si="129"/>
        <v>0</v>
      </c>
      <c r="BG150" s="34" t="str">
        <f t="shared" si="162"/>
        <v xml:space="preserve"> </v>
      </c>
      <c r="BH150" s="726"/>
      <c r="BI150" s="63">
        <f t="shared" si="151"/>
        <v>0</v>
      </c>
      <c r="BJ150" s="142" t="str">
        <f t="shared" si="168"/>
        <v xml:space="preserve"> </v>
      </c>
      <c r="BK150" s="2"/>
      <c r="BL150" s="807">
        <f t="shared" si="188"/>
        <v>0</v>
      </c>
      <c r="BM150" s="807">
        <f t="shared" si="189"/>
        <v>0</v>
      </c>
      <c r="BN150" s="797"/>
      <c r="BO150" s="797"/>
      <c r="BP150" s="797"/>
      <c r="BQ150" s="794"/>
    </row>
    <row r="151" spans="1:69" s="8" customFormat="1" ht="23.25" customHeight="1" x14ac:dyDescent="0.25">
      <c r="A151" s="625" t="s">
        <v>117</v>
      </c>
      <c r="B151" s="616" t="s">
        <v>113</v>
      </c>
      <c r="C151" s="365">
        <f>M151+AY151</f>
        <v>0</v>
      </c>
      <c r="D151" s="365">
        <f>N151+AZ151</f>
        <v>0</v>
      </c>
      <c r="E151" s="49">
        <f>O151+BC151</f>
        <v>0</v>
      </c>
      <c r="F151" s="49">
        <f t="shared" si="190"/>
        <v>0</v>
      </c>
      <c r="G151" s="49">
        <f>Q151+BE151</f>
        <v>0</v>
      </c>
      <c r="H151" s="49">
        <f t="shared" si="186"/>
        <v>0</v>
      </c>
      <c r="I151" s="49" t="str">
        <f t="shared" si="187"/>
        <v xml:space="preserve"> </v>
      </c>
      <c r="J151" s="826">
        <f t="shared" si="195"/>
        <v>0</v>
      </c>
      <c r="K151" s="71">
        <f t="shared" si="119"/>
        <v>0</v>
      </c>
      <c r="L151" s="175" t="str">
        <f t="shared" si="196"/>
        <v xml:space="preserve"> </v>
      </c>
      <c r="M151" s="365">
        <f t="shared" si="197"/>
        <v>0</v>
      </c>
      <c r="N151" s="365">
        <f t="shared" si="198"/>
        <v>0</v>
      </c>
      <c r="O151" s="49">
        <f t="shared" si="199"/>
        <v>0</v>
      </c>
      <c r="P151" s="49">
        <f t="shared" si="191"/>
        <v>0</v>
      </c>
      <c r="Q151" s="49">
        <f t="shared" si="192"/>
        <v>0</v>
      </c>
      <c r="R151" s="49">
        <f t="shared" si="200"/>
        <v>0</v>
      </c>
      <c r="S151" s="49" t="str">
        <f t="shared" si="201"/>
        <v xml:space="preserve"> </v>
      </c>
      <c r="T151" s="826">
        <f t="shared" si="173"/>
        <v>0</v>
      </c>
      <c r="U151" s="95">
        <f t="shared" si="174"/>
        <v>0</v>
      </c>
      <c r="V151" s="682" t="str">
        <f t="shared" si="175"/>
        <v xml:space="preserve"> </v>
      </c>
      <c r="W151" s="854">
        <f>W152+W153</f>
        <v>0</v>
      </c>
      <c r="X151" s="442">
        <f>X152+X153</f>
        <v>0</v>
      </c>
      <c r="Y151" s="28">
        <f t="shared" si="167"/>
        <v>0</v>
      </c>
      <c r="Z151" s="930">
        <f>Z152+Z153</f>
        <v>0</v>
      </c>
      <c r="AA151" s="960">
        <f>AA152+AA153</f>
        <v>0</v>
      </c>
      <c r="AB151" s="370">
        <f t="shared" si="193"/>
        <v>0</v>
      </c>
      <c r="AC151" s="49">
        <f>AC152+AC153</f>
        <v>0</v>
      </c>
      <c r="AD151" s="49">
        <f t="shared" si="118"/>
        <v>0</v>
      </c>
      <c r="AE151" s="49" t="str">
        <f t="shared" ref="AE151:AE204" si="202">IF(X151&lt;&gt;0,IF(AA151/X151*100&lt;0,"&lt;0",IF(AA151/X151*100&gt;200,"&gt;200",AA151/X151*100))," ")</f>
        <v xml:space="preserve"> </v>
      </c>
      <c r="AF151" s="895">
        <f>AF152+AF153</f>
        <v>0</v>
      </c>
      <c r="AG151" s="49">
        <f t="shared" si="176"/>
        <v>0</v>
      </c>
      <c r="AH151" s="154" t="str">
        <f t="shared" si="184"/>
        <v xml:space="preserve"> </v>
      </c>
      <c r="AI151" s="442"/>
      <c r="AJ151" s="49"/>
      <c r="AK151" s="49">
        <f>AK152+AK153</f>
        <v>0</v>
      </c>
      <c r="AL151" s="49">
        <f t="shared" si="177"/>
        <v>0</v>
      </c>
      <c r="AM151" s="49" t="str">
        <f t="shared" si="178"/>
        <v xml:space="preserve"> </v>
      </c>
      <c r="AN151" s="781"/>
      <c r="AO151" s="49">
        <f t="shared" si="179"/>
        <v>0</v>
      </c>
      <c r="AP151" s="198" t="str">
        <f t="shared" si="124"/>
        <v xml:space="preserve"> </v>
      </c>
      <c r="AQ151" s="169"/>
      <c r="AR151" s="365"/>
      <c r="AS151" s="49">
        <f>AS152+AS153</f>
        <v>0</v>
      </c>
      <c r="AT151" s="49">
        <f t="shared" si="180"/>
        <v>0</v>
      </c>
      <c r="AU151" s="71" t="str">
        <f t="shared" si="125"/>
        <v xml:space="preserve"> </v>
      </c>
      <c r="AV151" s="732"/>
      <c r="AW151" s="49">
        <f t="shared" si="181"/>
        <v>0</v>
      </c>
      <c r="AX151" s="480" t="str">
        <f t="shared" si="123"/>
        <v xml:space="preserve"> </v>
      </c>
      <c r="AY151" s="530"/>
      <c r="AZ151" s="365">
        <f>AZ152+AZ153</f>
        <v>0</v>
      </c>
      <c r="BA151" s="365">
        <f t="shared" si="185"/>
        <v>0</v>
      </c>
      <c r="BB151" s="365">
        <f>BB152+BB153</f>
        <v>0</v>
      </c>
      <c r="BC151" s="49">
        <f>BC152+BC153</f>
        <v>0</v>
      </c>
      <c r="BD151" s="49">
        <f t="shared" si="194"/>
        <v>0</v>
      </c>
      <c r="BE151" s="49">
        <f>BE152+BE153</f>
        <v>0</v>
      </c>
      <c r="BF151" s="129">
        <f t="shared" si="129"/>
        <v>0</v>
      </c>
      <c r="BG151" s="57" t="str">
        <f t="shared" si="162"/>
        <v xml:space="preserve"> </v>
      </c>
      <c r="BH151" s="732">
        <f>BH152+BH153</f>
        <v>0</v>
      </c>
      <c r="BI151" s="49">
        <f t="shared" si="151"/>
        <v>0</v>
      </c>
      <c r="BJ151" s="142" t="str">
        <f t="shared" si="168"/>
        <v xml:space="preserve"> </v>
      </c>
      <c r="BK151" s="2"/>
      <c r="BL151" s="807">
        <f t="shared" si="188"/>
        <v>6.2</v>
      </c>
      <c r="BM151" s="807">
        <f t="shared" si="189"/>
        <v>6.2</v>
      </c>
      <c r="BN151" s="794">
        <v>6.2</v>
      </c>
      <c r="BO151" s="794"/>
      <c r="BP151" s="794"/>
      <c r="BQ151" s="794">
        <v>0</v>
      </c>
    </row>
    <row r="152" spans="1:69" ht="20.25" customHeight="1" x14ac:dyDescent="0.25">
      <c r="A152" s="629" t="s">
        <v>114</v>
      </c>
      <c r="B152" s="617" t="s">
        <v>115</v>
      </c>
      <c r="C152" s="556"/>
      <c r="D152" s="357">
        <f>N152+AZ152</f>
        <v>0</v>
      </c>
      <c r="E152" s="28">
        <f>O152+BC152</f>
        <v>0</v>
      </c>
      <c r="F152" s="28">
        <f t="shared" si="190"/>
        <v>0</v>
      </c>
      <c r="G152" s="28">
        <f>Q152+BE152</f>
        <v>0</v>
      </c>
      <c r="H152" s="28">
        <f t="shared" si="186"/>
        <v>0</v>
      </c>
      <c r="I152" s="28" t="str">
        <f t="shared" si="187"/>
        <v xml:space="preserve"> </v>
      </c>
      <c r="J152" s="817">
        <f t="shared" si="195"/>
        <v>0</v>
      </c>
      <c r="K152" s="47">
        <f t="shared" si="119"/>
        <v>0</v>
      </c>
      <c r="L152" s="172" t="str">
        <f t="shared" si="196"/>
        <v xml:space="preserve"> </v>
      </c>
      <c r="M152" s="365">
        <f t="shared" si="197"/>
        <v>0</v>
      </c>
      <c r="N152" s="357">
        <f t="shared" si="198"/>
        <v>0</v>
      </c>
      <c r="O152" s="28">
        <f t="shared" si="199"/>
        <v>0</v>
      </c>
      <c r="P152" s="28">
        <f t="shared" si="191"/>
        <v>0</v>
      </c>
      <c r="Q152" s="28">
        <f t="shared" si="192"/>
        <v>0</v>
      </c>
      <c r="R152" s="28">
        <f t="shared" si="200"/>
        <v>0</v>
      </c>
      <c r="S152" s="28" t="str">
        <f t="shared" si="201"/>
        <v xml:space="preserve"> </v>
      </c>
      <c r="T152" s="817">
        <f t="shared" si="173"/>
        <v>0</v>
      </c>
      <c r="U152" s="86">
        <f t="shared" si="174"/>
        <v>0</v>
      </c>
      <c r="V152" s="680" t="str">
        <f t="shared" si="175"/>
        <v xml:space="preserve"> </v>
      </c>
      <c r="W152" s="845"/>
      <c r="X152" s="379"/>
      <c r="Y152" s="28">
        <f t="shared" si="167"/>
        <v>0</v>
      </c>
      <c r="Z152" s="544"/>
      <c r="AA152" s="951"/>
      <c r="AB152" s="370">
        <f t="shared" si="193"/>
        <v>0</v>
      </c>
      <c r="AC152" s="28"/>
      <c r="AD152" s="28">
        <f t="shared" si="118"/>
        <v>0</v>
      </c>
      <c r="AE152" s="28" t="str">
        <f t="shared" si="202"/>
        <v xml:space="preserve"> </v>
      </c>
      <c r="AF152" s="889"/>
      <c r="AG152" s="28">
        <f t="shared" si="176"/>
        <v>0</v>
      </c>
      <c r="AH152" s="146" t="str">
        <f t="shared" si="184"/>
        <v xml:space="preserve"> </v>
      </c>
      <c r="AI152" s="379"/>
      <c r="AJ152" s="28"/>
      <c r="AK152" s="28"/>
      <c r="AL152" s="28">
        <f t="shared" si="177"/>
        <v>0</v>
      </c>
      <c r="AM152" s="28" t="str">
        <f t="shared" si="178"/>
        <v xml:space="preserve"> </v>
      </c>
      <c r="AN152" s="771"/>
      <c r="AO152" s="28">
        <f t="shared" si="179"/>
        <v>0</v>
      </c>
      <c r="AP152" s="198" t="str">
        <f t="shared" si="124"/>
        <v xml:space="preserve"> </v>
      </c>
      <c r="AQ152" s="145"/>
      <c r="AR152" s="357"/>
      <c r="AS152" s="28"/>
      <c r="AT152" s="28">
        <f t="shared" si="180"/>
        <v>0</v>
      </c>
      <c r="AU152" s="47" t="str">
        <f t="shared" si="125"/>
        <v xml:space="preserve"> </v>
      </c>
      <c r="AV152" s="726"/>
      <c r="AW152" s="28">
        <f t="shared" si="181"/>
        <v>0</v>
      </c>
      <c r="AX152" s="463" t="str">
        <f t="shared" si="123"/>
        <v xml:space="preserve"> </v>
      </c>
      <c r="AY152" s="531"/>
      <c r="AZ152" s="367"/>
      <c r="BA152" s="367">
        <f t="shared" si="185"/>
        <v>0</v>
      </c>
      <c r="BB152" s="367"/>
      <c r="BC152" s="34"/>
      <c r="BD152" s="34">
        <f t="shared" si="194"/>
        <v>0</v>
      </c>
      <c r="BE152" s="57"/>
      <c r="BF152" s="128">
        <f t="shared" si="129"/>
        <v>0</v>
      </c>
      <c r="BG152" s="34" t="str">
        <f t="shared" si="162"/>
        <v xml:space="preserve"> </v>
      </c>
      <c r="BH152" s="726"/>
      <c r="BI152" s="28">
        <f t="shared" si="151"/>
        <v>0</v>
      </c>
      <c r="BJ152" s="142" t="str">
        <f t="shared" si="168"/>
        <v xml:space="preserve"> </v>
      </c>
      <c r="BL152" s="807">
        <f t="shared" si="188"/>
        <v>3</v>
      </c>
      <c r="BM152" s="807">
        <f t="shared" si="189"/>
        <v>3</v>
      </c>
      <c r="BN152" s="794">
        <v>3</v>
      </c>
      <c r="BO152" s="794"/>
      <c r="BP152" s="794"/>
      <c r="BQ152" s="797"/>
    </row>
    <row r="153" spans="1:69" ht="19.5" customHeight="1" x14ac:dyDescent="0.25">
      <c r="A153" s="629" t="s">
        <v>116</v>
      </c>
      <c r="B153" s="617" t="s">
        <v>118</v>
      </c>
      <c r="C153" s="556"/>
      <c r="D153" s="357">
        <f>N153+AZ153</f>
        <v>0</v>
      </c>
      <c r="E153" s="28">
        <f>O153+BC153</f>
        <v>0</v>
      </c>
      <c r="F153" s="28">
        <f t="shared" si="190"/>
        <v>0</v>
      </c>
      <c r="G153" s="28">
        <f>Q153+BE153</f>
        <v>0</v>
      </c>
      <c r="H153" s="28">
        <f t="shared" si="186"/>
        <v>0</v>
      </c>
      <c r="I153" s="28" t="str">
        <f t="shared" si="187"/>
        <v xml:space="preserve"> </v>
      </c>
      <c r="J153" s="817">
        <f t="shared" si="195"/>
        <v>0</v>
      </c>
      <c r="K153" s="47">
        <f t="shared" si="119"/>
        <v>0</v>
      </c>
      <c r="L153" s="172" t="str">
        <f t="shared" si="196"/>
        <v xml:space="preserve"> </v>
      </c>
      <c r="M153" s="365">
        <f t="shared" si="197"/>
        <v>0</v>
      </c>
      <c r="N153" s="357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817">
        <f t="shared" si="173"/>
        <v>0</v>
      </c>
      <c r="U153" s="86">
        <f t="shared" si="174"/>
        <v>0</v>
      </c>
      <c r="V153" s="680" t="str">
        <f t="shared" si="175"/>
        <v xml:space="preserve"> </v>
      </c>
      <c r="W153" s="845"/>
      <c r="X153" s="379"/>
      <c r="Y153" s="28">
        <f t="shared" si="167"/>
        <v>0</v>
      </c>
      <c r="Z153" s="544"/>
      <c r="AA153" s="951"/>
      <c r="AB153" s="357">
        <f t="shared" si="193"/>
        <v>0</v>
      </c>
      <c r="AC153" s="28"/>
      <c r="AD153" s="28">
        <f t="shared" ref="AD153:AD204" si="203">AA153-X153</f>
        <v>0</v>
      </c>
      <c r="AE153" s="28" t="str">
        <f t="shared" si="202"/>
        <v xml:space="preserve"> </v>
      </c>
      <c r="AF153" s="889"/>
      <c r="AG153" s="28">
        <f t="shared" si="176"/>
        <v>0</v>
      </c>
      <c r="AH153" s="146" t="str">
        <f t="shared" si="184"/>
        <v xml:space="preserve"> </v>
      </c>
      <c r="AI153" s="379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771"/>
      <c r="AO153" s="28">
        <f t="shared" si="179"/>
        <v>0</v>
      </c>
      <c r="AP153" s="198" t="str">
        <f t="shared" si="124"/>
        <v xml:space="preserve"> </v>
      </c>
      <c r="AQ153" s="145"/>
      <c r="AR153" s="357"/>
      <c r="AS153" s="28"/>
      <c r="AT153" s="28">
        <f t="shared" si="180"/>
        <v>0</v>
      </c>
      <c r="AU153" s="47" t="str">
        <f t="shared" si="125"/>
        <v xml:space="preserve"> </v>
      </c>
      <c r="AV153" s="726"/>
      <c r="AW153" s="28">
        <f t="shared" si="181"/>
        <v>0</v>
      </c>
      <c r="AX153" s="463" t="str">
        <f t="shared" si="123"/>
        <v xml:space="preserve"> </v>
      </c>
      <c r="AY153" s="531"/>
      <c r="AZ153" s="365"/>
      <c r="BA153" s="365">
        <f t="shared" si="185"/>
        <v>0</v>
      </c>
      <c r="BB153" s="365"/>
      <c r="BC153" s="49"/>
      <c r="BD153" s="49">
        <f t="shared" si="194"/>
        <v>0</v>
      </c>
      <c r="BE153" s="49"/>
      <c r="BF153" s="127">
        <f t="shared" ref="BF153:BF186" si="204">BC153-AZ153</f>
        <v>0</v>
      </c>
      <c r="BG153" s="34" t="str">
        <f t="shared" si="162"/>
        <v xml:space="preserve"> </v>
      </c>
      <c r="BH153" s="726"/>
      <c r="BI153" s="28">
        <f t="shared" si="151"/>
        <v>0</v>
      </c>
      <c r="BJ153" s="142" t="str">
        <f t="shared" si="168"/>
        <v xml:space="preserve"> </v>
      </c>
      <c r="BL153" s="807">
        <f t="shared" si="188"/>
        <v>3.2</v>
      </c>
      <c r="BM153" s="807">
        <f t="shared" si="189"/>
        <v>3.2</v>
      </c>
      <c r="BN153" s="794">
        <v>3.2</v>
      </c>
      <c r="BO153" s="794"/>
      <c r="BP153" s="794"/>
      <c r="BQ153" s="794"/>
    </row>
    <row r="154" spans="1:69" s="8" customFormat="1" ht="21.75" customHeight="1" x14ac:dyDescent="0.25">
      <c r="A154" s="625" t="s">
        <v>122</v>
      </c>
      <c r="B154" s="616" t="s">
        <v>120</v>
      </c>
      <c r="C154" s="442">
        <f>C155+C156+C157</f>
        <v>59.2</v>
      </c>
      <c r="D154" s="442">
        <f>D155+D156+D157</f>
        <v>59.2</v>
      </c>
      <c r="E154" s="49">
        <f>E155+E156+E157</f>
        <v>5.7</v>
      </c>
      <c r="F154" s="49">
        <f>F155+F156+F157</f>
        <v>5.7</v>
      </c>
      <c r="G154" s="49">
        <f>G155+G156+G157</f>
        <v>0</v>
      </c>
      <c r="H154" s="49">
        <f t="shared" si="186"/>
        <v>-53.5</v>
      </c>
      <c r="I154" s="49">
        <f t="shared" si="187"/>
        <v>9.628378378378379</v>
      </c>
      <c r="J154" s="826">
        <f t="shared" si="195"/>
        <v>5.8</v>
      </c>
      <c r="K154" s="72">
        <f t="shared" si="119"/>
        <v>-9.9999999999999645E-2</v>
      </c>
      <c r="L154" s="176">
        <f t="shared" si="196"/>
        <v>98.275862068965523</v>
      </c>
      <c r="M154" s="365">
        <f t="shared" si="197"/>
        <v>59.2</v>
      </c>
      <c r="N154" s="365">
        <f t="shared" si="198"/>
        <v>59.2</v>
      </c>
      <c r="O154" s="49">
        <f t="shared" si="199"/>
        <v>5.7</v>
      </c>
      <c r="P154" s="49">
        <f t="shared" si="191"/>
        <v>5.7</v>
      </c>
      <c r="Q154" s="49">
        <f t="shared" si="192"/>
        <v>0</v>
      </c>
      <c r="R154" s="49">
        <f t="shared" si="200"/>
        <v>-53.5</v>
      </c>
      <c r="S154" s="49">
        <f t="shared" si="201"/>
        <v>9.628378378378379</v>
      </c>
      <c r="T154" s="826">
        <f t="shared" si="173"/>
        <v>5.8</v>
      </c>
      <c r="U154" s="96">
        <f t="shared" si="174"/>
        <v>-9.9999999999999645E-2</v>
      </c>
      <c r="V154" s="683">
        <f t="shared" si="175"/>
        <v>98.275862068965523</v>
      </c>
      <c r="W154" s="852">
        <f>W155+W156+W157</f>
        <v>59.2</v>
      </c>
      <c r="X154" s="662">
        <f>X155+X156+X157</f>
        <v>59.2</v>
      </c>
      <c r="Y154" s="918">
        <f t="shared" si="167"/>
        <v>59.2</v>
      </c>
      <c r="Z154" s="928">
        <f>Z155+Z156+Z157</f>
        <v>0</v>
      </c>
      <c r="AA154" s="958">
        <f>AA155+AA156+AA157</f>
        <v>5.7</v>
      </c>
      <c r="AB154" s="654">
        <f t="shared" si="193"/>
        <v>5.7</v>
      </c>
      <c r="AC154" s="49">
        <f>AC155+AC156+AC157</f>
        <v>0</v>
      </c>
      <c r="AD154" s="49">
        <f t="shared" si="203"/>
        <v>-53.5</v>
      </c>
      <c r="AE154" s="49">
        <f t="shared" si="202"/>
        <v>9.628378378378379</v>
      </c>
      <c r="AF154" s="894">
        <f>AF155+AF156+AF157</f>
        <v>5.8</v>
      </c>
      <c r="AG154" s="49">
        <f t="shared" si="176"/>
        <v>-9.9999999999999645E-2</v>
      </c>
      <c r="AH154" s="154">
        <f t="shared" si="184"/>
        <v>98.275862068965523</v>
      </c>
      <c r="AI154" s="442"/>
      <c r="AJ154" s="49"/>
      <c r="AK154" s="49">
        <f>AK155</f>
        <v>0</v>
      </c>
      <c r="AL154" s="49">
        <f t="shared" si="177"/>
        <v>0</v>
      </c>
      <c r="AM154" s="49" t="str">
        <f t="shared" si="178"/>
        <v xml:space="preserve"> </v>
      </c>
      <c r="AN154" s="781"/>
      <c r="AO154" s="49">
        <f t="shared" si="179"/>
        <v>0</v>
      </c>
      <c r="AP154" s="198" t="str">
        <f t="shared" si="124"/>
        <v xml:space="preserve"> </v>
      </c>
      <c r="AQ154" s="169"/>
      <c r="AR154" s="365"/>
      <c r="AS154" s="49">
        <f>AS155</f>
        <v>0</v>
      </c>
      <c r="AT154" s="49">
        <f t="shared" si="180"/>
        <v>0</v>
      </c>
      <c r="AU154" s="72" t="str">
        <f t="shared" si="125"/>
        <v xml:space="preserve"> </v>
      </c>
      <c r="AV154" s="732"/>
      <c r="AW154" s="49">
        <f t="shared" si="181"/>
        <v>0</v>
      </c>
      <c r="AX154" s="481" t="str">
        <f t="shared" si="123"/>
        <v xml:space="preserve"> </v>
      </c>
      <c r="AY154" s="530"/>
      <c r="AZ154" s="442">
        <f>AZ155</f>
        <v>0</v>
      </c>
      <c r="BA154" s="442">
        <f t="shared" si="185"/>
        <v>0</v>
      </c>
      <c r="BB154" s="442">
        <f>BB155</f>
        <v>0</v>
      </c>
      <c r="BC154" s="49">
        <f>BC155</f>
        <v>0</v>
      </c>
      <c r="BD154" s="49">
        <f t="shared" si="194"/>
        <v>0</v>
      </c>
      <c r="BE154" s="49">
        <f>BE155</f>
        <v>0</v>
      </c>
      <c r="BF154" s="129">
        <f t="shared" si="204"/>
        <v>0</v>
      </c>
      <c r="BG154" s="57" t="str">
        <f t="shared" si="162"/>
        <v xml:space="preserve"> </v>
      </c>
      <c r="BH154" s="732"/>
      <c r="BI154" s="49">
        <f t="shared" si="151"/>
        <v>0</v>
      </c>
      <c r="BJ154" s="142" t="str">
        <f t="shared" si="168"/>
        <v xml:space="preserve"> </v>
      </c>
      <c r="BK154" s="2"/>
      <c r="BL154" s="807">
        <f t="shared" si="188"/>
        <v>0.1</v>
      </c>
      <c r="BM154" s="807">
        <f t="shared" si="189"/>
        <v>0.1</v>
      </c>
      <c r="BN154" s="794">
        <v>0.1</v>
      </c>
      <c r="BO154" s="794"/>
      <c r="BP154" s="794"/>
      <c r="BQ154" s="794">
        <v>0</v>
      </c>
    </row>
    <row r="155" spans="1:69" ht="30.75" customHeight="1" x14ac:dyDescent="0.25">
      <c r="A155" s="629" t="s">
        <v>119</v>
      </c>
      <c r="B155" s="617" t="s">
        <v>121</v>
      </c>
      <c r="C155" s="379">
        <f>M155+AY155</f>
        <v>59.2</v>
      </c>
      <c r="D155" s="379">
        <f>N155+AZ155</f>
        <v>59.2</v>
      </c>
      <c r="E155" s="28">
        <f>O155+BC155</f>
        <v>5.7</v>
      </c>
      <c r="F155" s="28">
        <f>P155+BD155</f>
        <v>5.7</v>
      </c>
      <c r="G155" s="379">
        <f>Q155+BE155</f>
        <v>0</v>
      </c>
      <c r="H155" s="28">
        <f t="shared" si="186"/>
        <v>-53.5</v>
      </c>
      <c r="I155" s="28">
        <f t="shared" si="187"/>
        <v>9.628378378378379</v>
      </c>
      <c r="J155" s="817">
        <f t="shared" si="195"/>
        <v>5.8</v>
      </c>
      <c r="K155" s="47">
        <f t="shared" si="119"/>
        <v>-9.9999999999999645E-2</v>
      </c>
      <c r="L155" s="172">
        <f t="shared" si="196"/>
        <v>98.275862068965523</v>
      </c>
      <c r="M155" s="357">
        <f t="shared" si="197"/>
        <v>59.2</v>
      </c>
      <c r="N155" s="357">
        <f t="shared" si="198"/>
        <v>59.2</v>
      </c>
      <c r="O155" s="28">
        <f t="shared" si="199"/>
        <v>5.7</v>
      </c>
      <c r="P155" s="28">
        <f t="shared" si="191"/>
        <v>5.7</v>
      </c>
      <c r="Q155" s="28">
        <f t="shared" si="192"/>
        <v>0</v>
      </c>
      <c r="R155" s="28">
        <f t="shared" si="200"/>
        <v>-53.5</v>
      </c>
      <c r="S155" s="28">
        <f t="shared" si="201"/>
        <v>9.628378378378379</v>
      </c>
      <c r="T155" s="817">
        <f t="shared" si="173"/>
        <v>5.8</v>
      </c>
      <c r="U155" s="86">
        <f t="shared" si="174"/>
        <v>-9.9999999999999645E-2</v>
      </c>
      <c r="V155" s="680">
        <f t="shared" si="175"/>
        <v>98.275862068965523</v>
      </c>
      <c r="W155" s="870">
        <v>59.2</v>
      </c>
      <c r="X155" s="915">
        <v>59.2</v>
      </c>
      <c r="Y155" s="231">
        <f t="shared" si="167"/>
        <v>59.2</v>
      </c>
      <c r="Z155" s="944"/>
      <c r="AA155" s="974">
        <v>5.7</v>
      </c>
      <c r="AB155" s="410">
        <f t="shared" si="193"/>
        <v>5.7</v>
      </c>
      <c r="AC155" s="28"/>
      <c r="AD155" s="28">
        <f t="shared" si="203"/>
        <v>-53.5</v>
      </c>
      <c r="AE155" s="28">
        <f t="shared" si="202"/>
        <v>9.628378378378379</v>
      </c>
      <c r="AF155" s="905">
        <v>5.8</v>
      </c>
      <c r="AG155" s="57">
        <f t="shared" si="176"/>
        <v>-9.9999999999999645E-2</v>
      </c>
      <c r="AH155" s="198">
        <f t="shared" si="184"/>
        <v>98.275862068965523</v>
      </c>
      <c r="AI155" s="494"/>
      <c r="AJ155" s="57"/>
      <c r="AK155" s="57"/>
      <c r="AL155" s="57">
        <f t="shared" si="177"/>
        <v>0</v>
      </c>
      <c r="AM155" s="57" t="str">
        <f t="shared" si="178"/>
        <v xml:space="preserve"> </v>
      </c>
      <c r="AN155" s="784"/>
      <c r="AO155" s="57">
        <f t="shared" si="179"/>
        <v>0</v>
      </c>
      <c r="AP155" s="198" t="str">
        <f t="shared" si="124"/>
        <v xml:space="preserve"> </v>
      </c>
      <c r="AQ155" s="173"/>
      <c r="AR155" s="367"/>
      <c r="AS155" s="57"/>
      <c r="AT155" s="57">
        <f t="shared" si="180"/>
        <v>0</v>
      </c>
      <c r="AU155" s="47" t="str">
        <f t="shared" si="125"/>
        <v xml:space="preserve"> </v>
      </c>
      <c r="AV155" s="735"/>
      <c r="AW155" s="57">
        <f t="shared" si="181"/>
        <v>0</v>
      </c>
      <c r="AX155" s="463" t="str">
        <f t="shared" si="123"/>
        <v xml:space="preserve"> </v>
      </c>
      <c r="AY155" s="531"/>
      <c r="AZ155" s="357"/>
      <c r="BA155" s="357">
        <f t="shared" si="185"/>
        <v>0</v>
      </c>
      <c r="BB155" s="357"/>
      <c r="BC155" s="28"/>
      <c r="BD155" s="28">
        <f t="shared" si="194"/>
        <v>0</v>
      </c>
      <c r="BE155" s="28"/>
      <c r="BF155" s="74">
        <f t="shared" si="204"/>
        <v>0</v>
      </c>
      <c r="BG155" s="34" t="str">
        <f t="shared" si="162"/>
        <v xml:space="preserve"> </v>
      </c>
      <c r="BH155" s="735"/>
      <c r="BI155" s="57">
        <f t="shared" si="151"/>
        <v>0</v>
      </c>
      <c r="BJ155" s="142" t="str">
        <f t="shared" si="168"/>
        <v xml:space="preserve"> </v>
      </c>
      <c r="BL155" s="807">
        <f t="shared" si="188"/>
        <v>0.1</v>
      </c>
      <c r="BM155" s="807">
        <f t="shared" si="189"/>
        <v>0.1</v>
      </c>
      <c r="BN155" s="797">
        <v>0.1</v>
      </c>
      <c r="BO155" s="797"/>
      <c r="BP155" s="797"/>
      <c r="BQ155" s="794"/>
    </row>
    <row r="156" spans="1:69" ht="30" customHeight="1" x14ac:dyDescent="0.25">
      <c r="A156" s="629" t="s">
        <v>123</v>
      </c>
      <c r="B156" s="617" t="s">
        <v>124</v>
      </c>
      <c r="C156" s="556"/>
      <c r="D156" s="357">
        <f t="shared" ref="D156:D167" si="205">N156+AZ156</f>
        <v>0</v>
      </c>
      <c r="E156" s="28">
        <f t="shared" ref="E156:E167" si="206">O156+BC156</f>
        <v>0</v>
      </c>
      <c r="F156" s="28">
        <f t="shared" si="190"/>
        <v>0</v>
      </c>
      <c r="G156" s="28">
        <f t="shared" ref="G156:G167" si="207">Q156+BE156</f>
        <v>0</v>
      </c>
      <c r="H156" s="28">
        <f t="shared" si="186"/>
        <v>0</v>
      </c>
      <c r="I156" s="28" t="str">
        <f t="shared" si="187"/>
        <v xml:space="preserve"> </v>
      </c>
      <c r="J156" s="817">
        <f t="shared" si="195"/>
        <v>0</v>
      </c>
      <c r="K156" s="47">
        <f t="shared" si="119"/>
        <v>0</v>
      </c>
      <c r="L156" s="172" t="str">
        <f t="shared" si="196"/>
        <v xml:space="preserve"> </v>
      </c>
      <c r="M156" s="365">
        <f t="shared" si="197"/>
        <v>0</v>
      </c>
      <c r="N156" s="357">
        <f t="shared" si="198"/>
        <v>0</v>
      </c>
      <c r="O156" s="28">
        <f t="shared" si="199"/>
        <v>0</v>
      </c>
      <c r="P156" s="28">
        <f t="shared" si="191"/>
        <v>0</v>
      </c>
      <c r="Q156" s="28">
        <f t="shared" si="192"/>
        <v>0</v>
      </c>
      <c r="R156" s="28">
        <f t="shared" si="200"/>
        <v>0</v>
      </c>
      <c r="S156" s="28" t="str">
        <f t="shared" si="201"/>
        <v xml:space="preserve"> </v>
      </c>
      <c r="T156" s="817">
        <f t="shared" si="173"/>
        <v>0</v>
      </c>
      <c r="U156" s="86">
        <f t="shared" si="174"/>
        <v>0</v>
      </c>
      <c r="V156" s="680" t="str">
        <f t="shared" si="175"/>
        <v xml:space="preserve"> </v>
      </c>
      <c r="W156" s="845"/>
      <c r="X156" s="379"/>
      <c r="Y156" s="28">
        <f t="shared" si="167"/>
        <v>0</v>
      </c>
      <c r="Z156" s="544"/>
      <c r="AA156" s="951"/>
      <c r="AB156" s="357">
        <f t="shared" si="193"/>
        <v>0</v>
      </c>
      <c r="AC156" s="28"/>
      <c r="AD156" s="28">
        <f t="shared" si="203"/>
        <v>0</v>
      </c>
      <c r="AE156" s="28" t="str">
        <f t="shared" si="202"/>
        <v xml:space="preserve"> </v>
      </c>
      <c r="AF156" s="889"/>
      <c r="AG156" s="28">
        <f t="shared" si="176"/>
        <v>0</v>
      </c>
      <c r="AH156" s="146" t="str">
        <f t="shared" si="184"/>
        <v xml:space="preserve"> </v>
      </c>
      <c r="AI156" s="379"/>
      <c r="AJ156" s="28"/>
      <c r="AK156" s="28"/>
      <c r="AL156" s="28">
        <f t="shared" si="177"/>
        <v>0</v>
      </c>
      <c r="AM156" s="28" t="str">
        <f t="shared" si="178"/>
        <v xml:space="preserve"> </v>
      </c>
      <c r="AN156" s="771"/>
      <c r="AO156" s="28">
        <f t="shared" si="179"/>
        <v>0</v>
      </c>
      <c r="AP156" s="198" t="str">
        <f t="shared" ref="AP156:AP204" si="208">IF(AN156&lt;&gt;0,IF(AK156/AN156*100&lt;0,"&lt;0",IF(AK156/AN156*100&gt;200,"&gt;200",AK156/AN156*100))," ")</f>
        <v xml:space="preserve"> </v>
      </c>
      <c r="AQ156" s="145"/>
      <c r="AR156" s="357"/>
      <c r="AS156" s="28"/>
      <c r="AT156" s="28">
        <f t="shared" si="180"/>
        <v>0</v>
      </c>
      <c r="AU156" s="47" t="str">
        <f t="shared" si="125"/>
        <v xml:space="preserve"> </v>
      </c>
      <c r="AV156" s="726"/>
      <c r="AW156" s="28">
        <f t="shared" si="181"/>
        <v>0</v>
      </c>
      <c r="AX156" s="463" t="str">
        <f t="shared" si="123"/>
        <v xml:space="preserve"> </v>
      </c>
      <c r="AY156" s="531"/>
      <c r="AZ156" s="357"/>
      <c r="BA156" s="357">
        <f t="shared" si="185"/>
        <v>0</v>
      </c>
      <c r="BB156" s="357"/>
      <c r="BC156" s="28"/>
      <c r="BD156" s="28">
        <f t="shared" si="194"/>
        <v>0</v>
      </c>
      <c r="BE156" s="28"/>
      <c r="BF156" s="74">
        <f t="shared" si="204"/>
        <v>0</v>
      </c>
      <c r="BG156" s="34" t="str">
        <f t="shared" si="162"/>
        <v xml:space="preserve"> </v>
      </c>
      <c r="BH156" s="726"/>
      <c r="BI156" s="28">
        <f t="shared" si="151"/>
        <v>0</v>
      </c>
      <c r="BJ156" s="142" t="str">
        <f t="shared" si="168"/>
        <v xml:space="preserve"> </v>
      </c>
      <c r="BL156" s="807">
        <f t="shared" si="188"/>
        <v>0</v>
      </c>
      <c r="BM156" s="807">
        <f t="shared" si="189"/>
        <v>0</v>
      </c>
      <c r="BN156" s="794"/>
      <c r="BO156" s="794"/>
      <c r="BP156" s="794"/>
      <c r="BQ156" s="794"/>
    </row>
    <row r="157" spans="1:69" ht="30.75" customHeight="1" x14ac:dyDescent="0.25">
      <c r="A157" s="629" t="s">
        <v>125</v>
      </c>
      <c r="B157" s="617" t="s">
        <v>126</v>
      </c>
      <c r="C157" s="556"/>
      <c r="D157" s="357">
        <f t="shared" si="205"/>
        <v>0</v>
      </c>
      <c r="E157" s="28">
        <f t="shared" si="206"/>
        <v>0</v>
      </c>
      <c r="F157" s="28">
        <f t="shared" si="190"/>
        <v>0</v>
      </c>
      <c r="G157" s="28">
        <f t="shared" si="207"/>
        <v>0</v>
      </c>
      <c r="H157" s="28">
        <f t="shared" si="186"/>
        <v>0</v>
      </c>
      <c r="I157" s="28" t="str">
        <f t="shared" si="187"/>
        <v xml:space="preserve"> </v>
      </c>
      <c r="J157" s="817">
        <f t="shared" si="195"/>
        <v>0</v>
      </c>
      <c r="K157" s="47">
        <f t="shared" ref="K157:K204" si="209">E157-J157</f>
        <v>0</v>
      </c>
      <c r="L157" s="172" t="str">
        <f t="shared" ref="L157:L204" si="210">IF(J157&lt;&gt;0,IF(E157/J157*100&lt;0,"&lt;0",IF(E157/J157*100&gt;200,"&gt;200",E157/J157*100))," ")</f>
        <v xml:space="preserve"> </v>
      </c>
      <c r="M157" s="365">
        <f t="shared" si="197"/>
        <v>0</v>
      </c>
      <c r="N157" s="357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817">
        <f t="shared" si="173"/>
        <v>0</v>
      </c>
      <c r="U157" s="86">
        <f t="shared" si="174"/>
        <v>0</v>
      </c>
      <c r="V157" s="680" t="str">
        <f t="shared" si="175"/>
        <v xml:space="preserve"> </v>
      </c>
      <c r="W157" s="845"/>
      <c r="X157" s="379"/>
      <c r="Y157" s="28">
        <f t="shared" si="167"/>
        <v>0</v>
      </c>
      <c r="Z157" s="544"/>
      <c r="AA157" s="951"/>
      <c r="AB157" s="357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89"/>
      <c r="AG157" s="28">
        <f t="shared" si="176"/>
        <v>0</v>
      </c>
      <c r="AH157" s="146" t="str">
        <f t="shared" si="184"/>
        <v xml:space="preserve"> </v>
      </c>
      <c r="AI157" s="379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771"/>
      <c r="AO157" s="28">
        <f t="shared" si="179"/>
        <v>0</v>
      </c>
      <c r="AP157" s="198" t="str">
        <f t="shared" si="208"/>
        <v xml:space="preserve"> </v>
      </c>
      <c r="AQ157" s="145"/>
      <c r="AR157" s="357"/>
      <c r="AS157" s="28"/>
      <c r="AT157" s="28">
        <f t="shared" si="180"/>
        <v>0</v>
      </c>
      <c r="AU157" s="47" t="str">
        <f t="shared" ref="AU157:AU204" si="211">IF(AR157&lt;&gt;0,IF(AS157/AR157*100&lt;0,"&lt;0",IF(AS157/AR157*100&gt;200,"&gt;200",AS157/AR157*100))," ")</f>
        <v xml:space="preserve"> </v>
      </c>
      <c r="AV157" s="726"/>
      <c r="AW157" s="28">
        <f t="shared" si="181"/>
        <v>0</v>
      </c>
      <c r="AX157" s="463" t="str">
        <f t="shared" ref="AX157:AX204" si="212">IF(AV157&lt;&gt;0,IF(AS157/AV157*100&lt;0,"&lt;0",IF(AS157/AV157*100&gt;200,"&gt;200",AS157/AV157*100))," ")</f>
        <v xml:space="preserve"> </v>
      </c>
      <c r="AY157" s="531"/>
      <c r="AZ157" s="365"/>
      <c r="BA157" s="365">
        <f t="shared" si="185"/>
        <v>0</v>
      </c>
      <c r="BB157" s="365"/>
      <c r="BC157" s="49"/>
      <c r="BD157" s="49">
        <f t="shared" si="194"/>
        <v>0</v>
      </c>
      <c r="BE157" s="49"/>
      <c r="BF157" s="72">
        <f t="shared" si="204"/>
        <v>0</v>
      </c>
      <c r="BG157" s="34" t="str">
        <f t="shared" si="162"/>
        <v xml:space="preserve"> </v>
      </c>
      <c r="BH157" s="726"/>
      <c r="BI157" s="28">
        <f t="shared" si="151"/>
        <v>0</v>
      </c>
      <c r="BJ157" s="142" t="str">
        <f t="shared" si="168"/>
        <v xml:space="preserve"> </v>
      </c>
      <c r="BL157" s="807">
        <f t="shared" si="188"/>
        <v>0</v>
      </c>
      <c r="BM157" s="807">
        <f t="shared" si="189"/>
        <v>0</v>
      </c>
      <c r="BN157" s="794"/>
      <c r="BO157" s="794"/>
      <c r="BP157" s="794"/>
      <c r="BQ157" s="797"/>
    </row>
    <row r="158" spans="1:69" s="8" customFormat="1" ht="32.25" customHeight="1" x14ac:dyDescent="0.25">
      <c r="A158" s="625" t="s">
        <v>130</v>
      </c>
      <c r="B158" s="626" t="s">
        <v>128</v>
      </c>
      <c r="C158" s="365">
        <f>M158+AY158</f>
        <v>-2108</v>
      </c>
      <c r="D158" s="365">
        <f t="shared" si="205"/>
        <v>-2108</v>
      </c>
      <c r="E158" s="49">
        <f t="shared" si="206"/>
        <v>-45.3</v>
      </c>
      <c r="F158" s="49">
        <f t="shared" si="190"/>
        <v>13.200000000000003</v>
      </c>
      <c r="G158" s="49">
        <f t="shared" si="207"/>
        <v>-58.5</v>
      </c>
      <c r="H158" s="49">
        <f t="shared" si="186"/>
        <v>2062.6999999999998</v>
      </c>
      <c r="I158" s="49">
        <f t="shared" si="187"/>
        <v>2.1489563567362429</v>
      </c>
      <c r="J158" s="826">
        <f t="shared" si="195"/>
        <v>-79.299999999999983</v>
      </c>
      <c r="K158" s="71">
        <f t="shared" si="209"/>
        <v>33.999999999999986</v>
      </c>
      <c r="L158" s="175">
        <f t="shared" si="210"/>
        <v>57.12484237074402</v>
      </c>
      <c r="M158" s="365">
        <f t="shared" si="197"/>
        <v>-2119.5</v>
      </c>
      <c r="N158" s="365">
        <f t="shared" si="198"/>
        <v>-2119.5</v>
      </c>
      <c r="O158" s="49">
        <f t="shared" si="199"/>
        <v>-45.3</v>
      </c>
      <c r="P158" s="49">
        <f t="shared" si="191"/>
        <v>13.200000000000003</v>
      </c>
      <c r="Q158" s="49">
        <f t="shared" si="192"/>
        <v>-58.5</v>
      </c>
      <c r="R158" s="49">
        <f t="shared" si="200"/>
        <v>2074.1999999999998</v>
      </c>
      <c r="S158" s="49">
        <f t="shared" si="201"/>
        <v>2.1372965322009905</v>
      </c>
      <c r="T158" s="826">
        <f t="shared" si="173"/>
        <v>-79.699999999999989</v>
      </c>
      <c r="U158" s="95">
        <f t="shared" si="174"/>
        <v>34.399999999999991</v>
      </c>
      <c r="V158" s="682">
        <f t="shared" si="175"/>
        <v>56.838143036386455</v>
      </c>
      <c r="W158" s="854">
        <f>W159+W160</f>
        <v>-2119.5</v>
      </c>
      <c r="X158" s="442">
        <f>X159+X160</f>
        <v>-2119.5</v>
      </c>
      <c r="Y158" s="49">
        <f t="shared" si="167"/>
        <v>617.69999999999982</v>
      </c>
      <c r="Z158" s="930">
        <f>Z159+Z160</f>
        <v>-2737.2</v>
      </c>
      <c r="AA158" s="972">
        <f>AA159+AA160</f>
        <v>-45.3</v>
      </c>
      <c r="AB158" s="365">
        <f t="shared" si="193"/>
        <v>13.200000000000003</v>
      </c>
      <c r="AC158" s="49">
        <f>AC159+AC160</f>
        <v>-58.5</v>
      </c>
      <c r="AD158" s="49">
        <f t="shared" si="203"/>
        <v>2074.1999999999998</v>
      </c>
      <c r="AE158" s="49">
        <f t="shared" si="202"/>
        <v>2.1372965322009905</v>
      </c>
      <c r="AF158" s="904">
        <f>AF159+AF160</f>
        <v>-79.699999999999989</v>
      </c>
      <c r="AG158" s="49">
        <f t="shared" si="176"/>
        <v>34.399999999999991</v>
      </c>
      <c r="AH158" s="154">
        <f t="shared" si="184"/>
        <v>56.838143036386455</v>
      </c>
      <c r="AI158" s="442"/>
      <c r="AJ158" s="49"/>
      <c r="AK158" s="49">
        <f>AK159+AK160</f>
        <v>0</v>
      </c>
      <c r="AL158" s="49">
        <f t="shared" si="177"/>
        <v>0</v>
      </c>
      <c r="AM158" s="49" t="str">
        <f t="shared" si="178"/>
        <v xml:space="preserve"> </v>
      </c>
      <c r="AN158" s="781"/>
      <c r="AO158" s="49">
        <f t="shared" si="179"/>
        <v>0</v>
      </c>
      <c r="AP158" s="198" t="str">
        <f t="shared" si="208"/>
        <v xml:space="preserve"> </v>
      </c>
      <c r="AQ158" s="169"/>
      <c r="AR158" s="365"/>
      <c r="AS158" s="49">
        <f>AS159+AS160</f>
        <v>0</v>
      </c>
      <c r="AT158" s="49">
        <f t="shared" si="180"/>
        <v>0</v>
      </c>
      <c r="AU158" s="71" t="str">
        <f t="shared" si="211"/>
        <v xml:space="preserve"> </v>
      </c>
      <c r="AV158" s="732"/>
      <c r="AW158" s="49">
        <f t="shared" si="181"/>
        <v>0</v>
      </c>
      <c r="AX158" s="480" t="str">
        <f t="shared" si="212"/>
        <v xml:space="preserve"> </v>
      </c>
      <c r="AY158" s="169">
        <f>AY159+AY160</f>
        <v>11.5</v>
      </c>
      <c r="AZ158" s="365">
        <f>AZ159+AZ160</f>
        <v>11.5</v>
      </c>
      <c r="BA158" s="365">
        <f t="shared" si="185"/>
        <v>11.5</v>
      </c>
      <c r="BB158" s="365">
        <f>BB159+BB160</f>
        <v>0</v>
      </c>
      <c r="BC158" s="49">
        <f>BC159+BC160</f>
        <v>0</v>
      </c>
      <c r="BD158" s="49">
        <f t="shared" si="194"/>
        <v>0</v>
      </c>
      <c r="BE158" s="49">
        <f>BE159+BE160</f>
        <v>0</v>
      </c>
      <c r="BF158" s="129">
        <f t="shared" si="204"/>
        <v>-11.5</v>
      </c>
      <c r="BG158" s="49">
        <f t="shared" si="162"/>
        <v>0</v>
      </c>
      <c r="BH158" s="732">
        <f>BH159+BH160</f>
        <v>0.4</v>
      </c>
      <c r="BI158" s="49">
        <f t="shared" si="151"/>
        <v>-0.4</v>
      </c>
      <c r="BJ158" s="142">
        <f t="shared" si="168"/>
        <v>0</v>
      </c>
      <c r="BK158" s="2"/>
      <c r="BL158" s="807">
        <f t="shared" si="188"/>
        <v>2.5999999999999996</v>
      </c>
      <c r="BM158" s="807">
        <f t="shared" si="189"/>
        <v>2.5999999999999996</v>
      </c>
      <c r="BN158" s="797">
        <v>2.5999999999999996</v>
      </c>
      <c r="BO158" s="797"/>
      <c r="BP158" s="797"/>
      <c r="BQ158" s="794">
        <v>0</v>
      </c>
    </row>
    <row r="159" spans="1:69" ht="20.25" customHeight="1" x14ac:dyDescent="0.25">
      <c r="A159" s="629" t="s">
        <v>127</v>
      </c>
      <c r="B159" s="617" t="s">
        <v>129</v>
      </c>
      <c r="C159" s="357">
        <f>M159+AY159</f>
        <v>-1980.3</v>
      </c>
      <c r="D159" s="357">
        <f t="shared" si="205"/>
        <v>-1980.3</v>
      </c>
      <c r="E159" s="28">
        <f t="shared" si="206"/>
        <v>-30.3</v>
      </c>
      <c r="F159" s="28">
        <f t="shared" si="190"/>
        <v>6.1999999999999993</v>
      </c>
      <c r="G159" s="28">
        <f t="shared" si="207"/>
        <v>-36.5</v>
      </c>
      <c r="H159" s="28">
        <f t="shared" si="186"/>
        <v>1950</v>
      </c>
      <c r="I159" s="28">
        <f t="shared" si="187"/>
        <v>1.5300712013331315</v>
      </c>
      <c r="J159" s="817">
        <f t="shared" si="195"/>
        <v>7.3000000000000007</v>
      </c>
      <c r="K159" s="47">
        <f t="shared" si="209"/>
        <v>-37.6</v>
      </c>
      <c r="L159" s="172" t="str">
        <f t="shared" si="210"/>
        <v>&lt;0</v>
      </c>
      <c r="M159" s="357">
        <f t="shared" si="197"/>
        <v>-1991.8</v>
      </c>
      <c r="N159" s="357">
        <f t="shared" si="198"/>
        <v>-1991.8</v>
      </c>
      <c r="O159" s="28">
        <f t="shared" si="199"/>
        <v>-30.3</v>
      </c>
      <c r="P159" s="28">
        <f t="shared" si="191"/>
        <v>6.1999999999999993</v>
      </c>
      <c r="Q159" s="28">
        <f t="shared" si="192"/>
        <v>-36.5</v>
      </c>
      <c r="R159" s="28">
        <f t="shared" si="200"/>
        <v>1961.5</v>
      </c>
      <c r="S159" s="28">
        <f t="shared" si="201"/>
        <v>1.5212370719951802</v>
      </c>
      <c r="T159" s="817">
        <f t="shared" si="173"/>
        <v>6.9</v>
      </c>
      <c r="U159" s="86">
        <f t="shared" si="174"/>
        <v>-37.200000000000003</v>
      </c>
      <c r="V159" s="680" t="str">
        <f t="shared" si="175"/>
        <v>&lt;0</v>
      </c>
      <c r="W159" s="845">
        <v>-1991.8</v>
      </c>
      <c r="X159" s="379">
        <v>-1991.8</v>
      </c>
      <c r="Y159" s="28">
        <f t="shared" si="167"/>
        <v>231.89999999999986</v>
      </c>
      <c r="Z159" s="544">
        <v>-2223.6999999999998</v>
      </c>
      <c r="AA159" s="953">
        <v>-30.3</v>
      </c>
      <c r="AB159" s="357">
        <f t="shared" si="193"/>
        <v>6.1999999999999993</v>
      </c>
      <c r="AC159" s="28">
        <v>-36.5</v>
      </c>
      <c r="AD159" s="34">
        <f t="shared" si="203"/>
        <v>1961.5</v>
      </c>
      <c r="AE159" s="146">
        <f>IF(X159&lt;&gt;0,IF(AA159/X159*100&lt;0,100-AA159/X159*100,IF(AA159/X159*100&gt;200,"&gt;200",AA159/X159*100))," ")</f>
        <v>1.5212370719951802</v>
      </c>
      <c r="AF159" s="891">
        <v>6.9</v>
      </c>
      <c r="AG159" s="57">
        <f t="shared" si="176"/>
        <v>-37.200000000000003</v>
      </c>
      <c r="AH159" s="146">
        <f>IF(AF159&lt;&gt;0,IF(AA159/AF159*100&lt;0,100-AA159/AF159*100,IF(AA159/AF159*100&gt;200,"&gt;200",AA159/AF159*100))," ")</f>
        <v>539.13043478260875</v>
      </c>
      <c r="AI159" s="494"/>
      <c r="AJ159" s="57"/>
      <c r="AK159" s="57"/>
      <c r="AL159" s="57">
        <f t="shared" si="177"/>
        <v>0</v>
      </c>
      <c r="AM159" s="57" t="str">
        <f t="shared" si="178"/>
        <v xml:space="preserve"> </v>
      </c>
      <c r="AN159" s="784"/>
      <c r="AO159" s="57">
        <f t="shared" si="179"/>
        <v>0</v>
      </c>
      <c r="AP159" s="198" t="str">
        <f t="shared" si="208"/>
        <v xml:space="preserve"> </v>
      </c>
      <c r="AQ159" s="173"/>
      <c r="AR159" s="367"/>
      <c r="AS159" s="57"/>
      <c r="AT159" s="57">
        <f t="shared" si="180"/>
        <v>0</v>
      </c>
      <c r="AU159" s="47" t="str">
        <f t="shared" si="211"/>
        <v xml:space="preserve"> </v>
      </c>
      <c r="AV159" s="735"/>
      <c r="AW159" s="57">
        <f t="shared" si="181"/>
        <v>0</v>
      </c>
      <c r="AX159" s="463" t="str">
        <f t="shared" si="212"/>
        <v xml:space="preserve"> </v>
      </c>
      <c r="AY159" s="531">
        <v>11.5</v>
      </c>
      <c r="AZ159" s="357">
        <v>11.5</v>
      </c>
      <c r="BA159" s="357">
        <f t="shared" si="185"/>
        <v>11.5</v>
      </c>
      <c r="BB159" s="357"/>
      <c r="BC159" s="28"/>
      <c r="BD159" s="28">
        <f t="shared" si="194"/>
        <v>0</v>
      </c>
      <c r="BE159" s="28"/>
      <c r="BF159" s="74">
        <f t="shared" si="204"/>
        <v>-11.5</v>
      </c>
      <c r="BG159" s="28">
        <f t="shared" si="162"/>
        <v>0</v>
      </c>
      <c r="BH159" s="732">
        <v>0.4</v>
      </c>
      <c r="BI159" s="49">
        <f t="shared" si="151"/>
        <v>-0.4</v>
      </c>
      <c r="BJ159" s="142">
        <f t="shared" si="168"/>
        <v>0</v>
      </c>
      <c r="BL159" s="807">
        <f t="shared" si="188"/>
        <v>-0.8</v>
      </c>
      <c r="BM159" s="807">
        <f t="shared" si="189"/>
        <v>-0.8</v>
      </c>
      <c r="BN159" s="794">
        <v>-0.8</v>
      </c>
      <c r="BO159" s="794"/>
      <c r="BP159" s="794"/>
      <c r="BQ159" s="794"/>
    </row>
    <row r="160" spans="1:69" ht="18.75" customHeight="1" x14ac:dyDescent="0.25">
      <c r="A160" s="629" t="s">
        <v>131</v>
      </c>
      <c r="B160" s="617" t="s">
        <v>132</v>
      </c>
      <c r="C160" s="357">
        <f>M160+AY160</f>
        <v>-127.7</v>
      </c>
      <c r="D160" s="357">
        <f t="shared" si="205"/>
        <v>-127.7</v>
      </c>
      <c r="E160" s="28">
        <f t="shared" si="206"/>
        <v>-15</v>
      </c>
      <c r="F160" s="28">
        <f t="shared" si="190"/>
        <v>7</v>
      </c>
      <c r="G160" s="28">
        <f t="shared" si="207"/>
        <v>-22</v>
      </c>
      <c r="H160" s="28">
        <f t="shared" si="186"/>
        <v>112.7</v>
      </c>
      <c r="I160" s="28">
        <f t="shared" si="187"/>
        <v>11.746280344557556</v>
      </c>
      <c r="J160" s="817">
        <f t="shared" si="195"/>
        <v>-86.6</v>
      </c>
      <c r="K160" s="47">
        <f t="shared" si="209"/>
        <v>71.599999999999994</v>
      </c>
      <c r="L160" s="172">
        <f t="shared" si="210"/>
        <v>17.321016166281755</v>
      </c>
      <c r="M160" s="357">
        <f t="shared" si="197"/>
        <v>-127.7</v>
      </c>
      <c r="N160" s="357">
        <f t="shared" si="198"/>
        <v>-127.7</v>
      </c>
      <c r="O160" s="28">
        <f t="shared" si="199"/>
        <v>-15</v>
      </c>
      <c r="P160" s="28">
        <f t="shared" si="191"/>
        <v>7</v>
      </c>
      <c r="Q160" s="28">
        <f t="shared" si="192"/>
        <v>-22</v>
      </c>
      <c r="R160" s="28">
        <f t="shared" si="200"/>
        <v>112.7</v>
      </c>
      <c r="S160" s="28">
        <f t="shared" si="201"/>
        <v>11.746280344557556</v>
      </c>
      <c r="T160" s="817">
        <f t="shared" si="173"/>
        <v>-86.6</v>
      </c>
      <c r="U160" s="86">
        <f t="shared" si="174"/>
        <v>71.599999999999994</v>
      </c>
      <c r="V160" s="680">
        <f t="shared" si="175"/>
        <v>17.321016166281755</v>
      </c>
      <c r="W160" s="845">
        <v>-127.7</v>
      </c>
      <c r="X160" s="379">
        <v>-127.7</v>
      </c>
      <c r="Y160" s="28">
        <f t="shared" si="167"/>
        <v>385.8</v>
      </c>
      <c r="Z160" s="544">
        <v>-513.5</v>
      </c>
      <c r="AA160" s="951">
        <v>-15</v>
      </c>
      <c r="AB160" s="357">
        <f t="shared" si="193"/>
        <v>7</v>
      </c>
      <c r="AC160" s="28">
        <v>-22</v>
      </c>
      <c r="AD160" s="28">
        <f t="shared" si="203"/>
        <v>112.7</v>
      </c>
      <c r="AE160" s="28">
        <f t="shared" si="202"/>
        <v>11.746280344557556</v>
      </c>
      <c r="AF160" s="889">
        <v>-86.6</v>
      </c>
      <c r="AG160" s="28">
        <f t="shared" si="176"/>
        <v>71.599999999999994</v>
      </c>
      <c r="AH160" s="146">
        <f t="shared" si="184"/>
        <v>17.321016166281755</v>
      </c>
      <c r="AI160" s="379"/>
      <c r="AJ160" s="28"/>
      <c r="AK160" s="28"/>
      <c r="AL160" s="28">
        <f t="shared" si="177"/>
        <v>0</v>
      </c>
      <c r="AM160" s="28" t="str">
        <f t="shared" si="178"/>
        <v xml:space="preserve"> </v>
      </c>
      <c r="AN160" s="771"/>
      <c r="AO160" s="28">
        <f t="shared" si="179"/>
        <v>0</v>
      </c>
      <c r="AP160" s="198" t="str">
        <f t="shared" si="208"/>
        <v xml:space="preserve"> </v>
      </c>
      <c r="AQ160" s="145"/>
      <c r="AR160" s="357"/>
      <c r="AS160" s="28"/>
      <c r="AT160" s="28">
        <f t="shared" si="180"/>
        <v>0</v>
      </c>
      <c r="AU160" s="47" t="str">
        <f t="shared" si="211"/>
        <v xml:space="preserve"> </v>
      </c>
      <c r="AV160" s="726"/>
      <c r="AW160" s="28">
        <f t="shared" si="181"/>
        <v>0</v>
      </c>
      <c r="AX160" s="463" t="str">
        <f t="shared" si="212"/>
        <v xml:space="preserve"> </v>
      </c>
      <c r="AY160" s="531"/>
      <c r="AZ160" s="364"/>
      <c r="BA160" s="364">
        <f t="shared" si="185"/>
        <v>0</v>
      </c>
      <c r="BB160" s="364"/>
      <c r="BC160" s="34"/>
      <c r="BD160" s="34">
        <f t="shared" si="194"/>
        <v>0</v>
      </c>
      <c r="BE160" s="34"/>
      <c r="BF160" s="74">
        <f t="shared" si="204"/>
        <v>0</v>
      </c>
      <c r="BG160" s="34" t="str">
        <f t="shared" si="162"/>
        <v xml:space="preserve"> </v>
      </c>
      <c r="BH160" s="726"/>
      <c r="BI160" s="28">
        <f t="shared" si="151"/>
        <v>0</v>
      </c>
      <c r="BJ160" s="142" t="str">
        <f t="shared" si="168"/>
        <v xml:space="preserve"> </v>
      </c>
      <c r="BL160" s="807">
        <f t="shared" si="188"/>
        <v>3.4</v>
      </c>
      <c r="BM160" s="807">
        <f t="shared" si="189"/>
        <v>3.4</v>
      </c>
      <c r="BN160" s="794">
        <v>3.4</v>
      </c>
      <c r="BO160" s="794"/>
      <c r="BP160" s="794"/>
      <c r="BQ160" s="797"/>
    </row>
    <row r="161" spans="1:69" s="8" customFormat="1" ht="18" customHeight="1" x14ac:dyDescent="0.25">
      <c r="A161" s="615" t="s">
        <v>134</v>
      </c>
      <c r="B161" s="616" t="s">
        <v>135</v>
      </c>
      <c r="C161" s="365">
        <f>M161+AY161</f>
        <v>0</v>
      </c>
      <c r="D161" s="365">
        <f t="shared" si="205"/>
        <v>0</v>
      </c>
      <c r="E161" s="49">
        <f t="shared" si="206"/>
        <v>0</v>
      </c>
      <c r="F161" s="49">
        <f t="shared" si="190"/>
        <v>0</v>
      </c>
      <c r="G161" s="49">
        <f t="shared" si="207"/>
        <v>0</v>
      </c>
      <c r="H161" s="49">
        <f t="shared" si="186"/>
        <v>0</v>
      </c>
      <c r="I161" s="49" t="str">
        <f t="shared" si="187"/>
        <v xml:space="preserve"> </v>
      </c>
      <c r="J161" s="824">
        <f t="shared" si="195"/>
        <v>0</v>
      </c>
      <c r="K161" s="68">
        <f t="shared" si="209"/>
        <v>0</v>
      </c>
      <c r="L161" s="171" t="str">
        <f t="shared" si="210"/>
        <v xml:space="preserve"> </v>
      </c>
      <c r="M161" s="365">
        <f t="shared" si="197"/>
        <v>0</v>
      </c>
      <c r="N161" s="365">
        <f t="shared" si="198"/>
        <v>0</v>
      </c>
      <c r="O161" s="49">
        <f t="shared" si="199"/>
        <v>0</v>
      </c>
      <c r="P161" s="49">
        <f t="shared" si="191"/>
        <v>0</v>
      </c>
      <c r="Q161" s="49">
        <f t="shared" si="192"/>
        <v>0</v>
      </c>
      <c r="R161" s="49">
        <f t="shared" si="200"/>
        <v>0</v>
      </c>
      <c r="S161" s="49" t="str">
        <f t="shared" si="201"/>
        <v xml:space="preserve"> </v>
      </c>
      <c r="T161" s="824">
        <f t="shared" si="173"/>
        <v>0</v>
      </c>
      <c r="U161" s="93">
        <f t="shared" si="174"/>
        <v>0</v>
      </c>
      <c r="V161" s="679" t="str">
        <f t="shared" si="175"/>
        <v xml:space="preserve"> </v>
      </c>
      <c r="W161" s="854">
        <f>W162+W163+W164+W165</f>
        <v>0</v>
      </c>
      <c r="X161" s="442">
        <f>X162+X163+X164+X165</f>
        <v>0</v>
      </c>
      <c r="Y161" s="28">
        <f t="shared" si="167"/>
        <v>0</v>
      </c>
      <c r="Z161" s="930">
        <f>Z162+Z163+Z164+Z165</f>
        <v>0</v>
      </c>
      <c r="AA161" s="960"/>
      <c r="AB161" s="365">
        <f t="shared" si="193"/>
        <v>0</v>
      </c>
      <c r="AC161" s="49">
        <f>AC162+AC163+AC164+AC165</f>
        <v>0</v>
      </c>
      <c r="AD161" s="49">
        <f t="shared" si="203"/>
        <v>0</v>
      </c>
      <c r="AE161" s="49" t="str">
        <f t="shared" si="202"/>
        <v xml:space="preserve"> </v>
      </c>
      <c r="AF161" s="895">
        <f>AF162+AF163+AF164+AF165</f>
        <v>0</v>
      </c>
      <c r="AG161" s="49">
        <f t="shared" si="176"/>
        <v>0</v>
      </c>
      <c r="AH161" s="154" t="str">
        <f t="shared" si="184"/>
        <v xml:space="preserve"> </v>
      </c>
      <c r="AI161" s="442"/>
      <c r="AJ161" s="49"/>
      <c r="AK161" s="49">
        <f>AK162+AK163+AK164+AK165</f>
        <v>0</v>
      </c>
      <c r="AL161" s="49">
        <f t="shared" si="177"/>
        <v>0</v>
      </c>
      <c r="AM161" s="49" t="str">
        <f t="shared" si="178"/>
        <v xml:space="preserve"> </v>
      </c>
      <c r="AN161" s="781"/>
      <c r="AO161" s="49">
        <f t="shared" si="179"/>
        <v>0</v>
      </c>
      <c r="AP161" s="198" t="str">
        <f t="shared" si="208"/>
        <v xml:space="preserve"> </v>
      </c>
      <c r="AQ161" s="169"/>
      <c r="AR161" s="365"/>
      <c r="AS161" s="49">
        <f>AS162+AS163+AS164+AS165</f>
        <v>0</v>
      </c>
      <c r="AT161" s="49">
        <f t="shared" si="180"/>
        <v>0</v>
      </c>
      <c r="AU161" s="68" t="str">
        <f t="shared" si="211"/>
        <v xml:space="preserve"> </v>
      </c>
      <c r="AV161" s="732"/>
      <c r="AW161" s="49">
        <f t="shared" si="181"/>
        <v>0</v>
      </c>
      <c r="AX161" s="477" t="str">
        <f t="shared" si="212"/>
        <v xml:space="preserve"> </v>
      </c>
      <c r="AY161" s="528"/>
      <c r="AZ161" s="365">
        <f>AZ162+AZ163+AZ164+AZ165</f>
        <v>0</v>
      </c>
      <c r="BA161" s="365">
        <f t="shared" si="185"/>
        <v>0</v>
      </c>
      <c r="BB161" s="365">
        <f>BB162+BB163+BB164+BB165</f>
        <v>0</v>
      </c>
      <c r="BC161" s="49">
        <f>BC162+BC163+BC164+BC165</f>
        <v>0</v>
      </c>
      <c r="BD161" s="49">
        <f t="shared" si="194"/>
        <v>0</v>
      </c>
      <c r="BE161" s="49">
        <f>BE162+BE163+BE164+BE165</f>
        <v>0</v>
      </c>
      <c r="BF161" s="129">
        <f t="shared" si="204"/>
        <v>0</v>
      </c>
      <c r="BG161" s="57" t="str">
        <f t="shared" si="162"/>
        <v xml:space="preserve"> </v>
      </c>
      <c r="BH161" s="732">
        <f>BH162+BH163+BH164+BH165</f>
        <v>0</v>
      </c>
      <c r="BI161" s="49">
        <f t="shared" si="151"/>
        <v>0</v>
      </c>
      <c r="BJ161" s="142" t="str">
        <f t="shared" si="168"/>
        <v xml:space="preserve"> </v>
      </c>
      <c r="BK161" s="2"/>
      <c r="BL161" s="807">
        <f t="shared" si="188"/>
        <v>0</v>
      </c>
      <c r="BM161" s="807">
        <f t="shared" si="189"/>
        <v>0</v>
      </c>
      <c r="BN161" s="794">
        <v>0</v>
      </c>
      <c r="BO161" s="794"/>
      <c r="BP161" s="794"/>
      <c r="BQ161" s="794">
        <v>0</v>
      </c>
    </row>
    <row r="162" spans="1:69" ht="21" customHeight="1" x14ac:dyDescent="0.25">
      <c r="A162" s="629" t="s">
        <v>133</v>
      </c>
      <c r="B162" s="617" t="s">
        <v>136</v>
      </c>
      <c r="C162" s="556"/>
      <c r="D162" s="357">
        <f t="shared" si="205"/>
        <v>0</v>
      </c>
      <c r="E162" s="28">
        <f t="shared" si="206"/>
        <v>0</v>
      </c>
      <c r="F162" s="28">
        <f t="shared" si="190"/>
        <v>0</v>
      </c>
      <c r="G162" s="28">
        <f t="shared" si="207"/>
        <v>0</v>
      </c>
      <c r="H162" s="28">
        <f t="shared" si="186"/>
        <v>0</v>
      </c>
      <c r="I162" s="28" t="str">
        <f t="shared" si="187"/>
        <v xml:space="preserve"> </v>
      </c>
      <c r="J162" s="817">
        <f t="shared" si="195"/>
        <v>0</v>
      </c>
      <c r="K162" s="47">
        <f t="shared" si="209"/>
        <v>0</v>
      </c>
      <c r="L162" s="172" t="str">
        <f t="shared" si="210"/>
        <v xml:space="preserve"> </v>
      </c>
      <c r="M162" s="365">
        <f t="shared" si="197"/>
        <v>0</v>
      </c>
      <c r="N162" s="357">
        <f t="shared" si="198"/>
        <v>0</v>
      </c>
      <c r="O162" s="28">
        <f t="shared" si="199"/>
        <v>0</v>
      </c>
      <c r="P162" s="28">
        <f t="shared" si="191"/>
        <v>0</v>
      </c>
      <c r="Q162" s="28">
        <f t="shared" si="192"/>
        <v>0</v>
      </c>
      <c r="R162" s="28">
        <f t="shared" si="200"/>
        <v>0</v>
      </c>
      <c r="S162" s="28" t="str">
        <f t="shared" si="201"/>
        <v xml:space="preserve"> </v>
      </c>
      <c r="T162" s="817">
        <f t="shared" si="173"/>
        <v>0</v>
      </c>
      <c r="U162" s="86">
        <f t="shared" si="174"/>
        <v>0</v>
      </c>
      <c r="V162" s="680" t="str">
        <f t="shared" si="175"/>
        <v xml:space="preserve"> </v>
      </c>
      <c r="W162" s="845"/>
      <c r="X162" s="379"/>
      <c r="Y162" s="28">
        <f t="shared" si="167"/>
        <v>0</v>
      </c>
      <c r="Z162" s="544"/>
      <c r="AA162" s="951"/>
      <c r="AB162" s="357">
        <f t="shared" si="193"/>
        <v>0</v>
      </c>
      <c r="AC162" s="28"/>
      <c r="AD162" s="28">
        <f t="shared" si="203"/>
        <v>0</v>
      </c>
      <c r="AE162" s="28" t="str">
        <f t="shared" si="202"/>
        <v xml:space="preserve"> </v>
      </c>
      <c r="AF162" s="889"/>
      <c r="AG162" s="28">
        <f t="shared" si="176"/>
        <v>0</v>
      </c>
      <c r="AH162" s="146" t="str">
        <f t="shared" si="184"/>
        <v xml:space="preserve"> </v>
      </c>
      <c r="AI162" s="379"/>
      <c r="AJ162" s="28"/>
      <c r="AK162" s="28"/>
      <c r="AL162" s="28">
        <f t="shared" si="177"/>
        <v>0</v>
      </c>
      <c r="AM162" s="28" t="str">
        <f t="shared" si="178"/>
        <v xml:space="preserve"> </v>
      </c>
      <c r="AN162" s="771"/>
      <c r="AO162" s="28">
        <f t="shared" si="179"/>
        <v>0</v>
      </c>
      <c r="AP162" s="198" t="str">
        <f t="shared" si="208"/>
        <v xml:space="preserve"> </v>
      </c>
      <c r="AQ162" s="145"/>
      <c r="AR162" s="357"/>
      <c r="AS162" s="28"/>
      <c r="AT162" s="28">
        <f t="shared" si="180"/>
        <v>0</v>
      </c>
      <c r="AU162" s="47" t="str">
        <f t="shared" si="211"/>
        <v xml:space="preserve"> </v>
      </c>
      <c r="AV162" s="726"/>
      <c r="AW162" s="28">
        <f t="shared" si="181"/>
        <v>0</v>
      </c>
      <c r="AX162" s="463" t="str">
        <f t="shared" si="212"/>
        <v xml:space="preserve"> </v>
      </c>
      <c r="AY162" s="531"/>
      <c r="AZ162" s="357"/>
      <c r="BA162" s="357">
        <f t="shared" si="185"/>
        <v>0</v>
      </c>
      <c r="BB162" s="357"/>
      <c r="BC162" s="28"/>
      <c r="BD162" s="28">
        <f t="shared" si="194"/>
        <v>0</v>
      </c>
      <c r="BE162" s="28"/>
      <c r="BF162" s="135">
        <f t="shared" si="204"/>
        <v>0</v>
      </c>
      <c r="BG162" s="34" t="str">
        <f t="shared" si="162"/>
        <v xml:space="preserve"> </v>
      </c>
      <c r="BH162" s="726"/>
      <c r="BI162" s="28">
        <f t="shared" si="151"/>
        <v>0</v>
      </c>
      <c r="BJ162" s="142" t="str">
        <f t="shared" si="168"/>
        <v xml:space="preserve"> </v>
      </c>
      <c r="BL162" s="807">
        <f t="shared" si="188"/>
        <v>0</v>
      </c>
      <c r="BM162" s="807">
        <f t="shared" si="189"/>
        <v>0</v>
      </c>
      <c r="BN162" s="797"/>
      <c r="BO162" s="797"/>
      <c r="BP162" s="797"/>
      <c r="BQ162" s="794"/>
    </row>
    <row r="163" spans="1:69" s="18" customFormat="1" ht="22.5" customHeight="1" x14ac:dyDescent="0.25">
      <c r="A163" s="629" t="s">
        <v>137</v>
      </c>
      <c r="B163" s="617" t="s">
        <v>138</v>
      </c>
      <c r="C163" s="357">
        <f>M163+AY163</f>
        <v>0</v>
      </c>
      <c r="D163" s="357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817">
        <f t="shared" si="195"/>
        <v>0</v>
      </c>
      <c r="K163" s="47">
        <f t="shared" si="209"/>
        <v>0</v>
      </c>
      <c r="L163" s="172" t="str">
        <f t="shared" si="210"/>
        <v xml:space="preserve"> </v>
      </c>
      <c r="M163" s="357">
        <f t="shared" si="197"/>
        <v>0</v>
      </c>
      <c r="N163" s="357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817">
        <f t="shared" si="173"/>
        <v>0</v>
      </c>
      <c r="U163" s="86">
        <f t="shared" si="174"/>
        <v>0</v>
      </c>
      <c r="V163" s="680" t="str">
        <f t="shared" si="175"/>
        <v xml:space="preserve"> </v>
      </c>
      <c r="W163" s="845"/>
      <c r="X163" s="379"/>
      <c r="Y163" s="28">
        <f t="shared" si="167"/>
        <v>0</v>
      </c>
      <c r="Z163" s="544"/>
      <c r="AA163" s="951"/>
      <c r="AB163" s="357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89"/>
      <c r="AG163" s="57">
        <f t="shared" si="176"/>
        <v>0</v>
      </c>
      <c r="AH163" s="198" t="str">
        <f t="shared" si="184"/>
        <v xml:space="preserve"> </v>
      </c>
      <c r="AI163" s="494"/>
      <c r="AJ163" s="57"/>
      <c r="AK163" s="57"/>
      <c r="AL163" s="57">
        <f t="shared" si="177"/>
        <v>0</v>
      </c>
      <c r="AM163" s="57" t="str">
        <f t="shared" si="178"/>
        <v xml:space="preserve"> </v>
      </c>
      <c r="AN163" s="784"/>
      <c r="AO163" s="57">
        <f t="shared" si="179"/>
        <v>0</v>
      </c>
      <c r="AP163" s="198" t="str">
        <f t="shared" si="208"/>
        <v xml:space="preserve"> </v>
      </c>
      <c r="AQ163" s="173"/>
      <c r="AR163" s="367"/>
      <c r="AS163" s="57"/>
      <c r="AT163" s="57">
        <f t="shared" si="180"/>
        <v>0</v>
      </c>
      <c r="AU163" s="47" t="str">
        <f t="shared" si="211"/>
        <v xml:space="preserve"> </v>
      </c>
      <c r="AV163" s="735"/>
      <c r="AW163" s="57">
        <f t="shared" si="181"/>
        <v>0</v>
      </c>
      <c r="AX163" s="463" t="str">
        <f t="shared" si="212"/>
        <v xml:space="preserve"> </v>
      </c>
      <c r="AY163" s="531"/>
      <c r="AZ163" s="357"/>
      <c r="BA163" s="357">
        <f t="shared" si="185"/>
        <v>0</v>
      </c>
      <c r="BB163" s="357"/>
      <c r="BC163" s="28"/>
      <c r="BD163" s="28">
        <f t="shared" si="194"/>
        <v>0</v>
      </c>
      <c r="BE163" s="28"/>
      <c r="BF163" s="74">
        <f t="shared" si="204"/>
        <v>0</v>
      </c>
      <c r="BG163" s="34" t="str">
        <f t="shared" si="162"/>
        <v xml:space="preserve"> </v>
      </c>
      <c r="BH163" s="735"/>
      <c r="BI163" s="57">
        <f t="shared" si="151"/>
        <v>0</v>
      </c>
      <c r="BJ163" s="142" t="str">
        <f t="shared" si="168"/>
        <v xml:space="preserve"> </v>
      </c>
      <c r="BK163" s="2"/>
      <c r="BL163" s="807">
        <f t="shared" si="188"/>
        <v>0</v>
      </c>
      <c r="BM163" s="807">
        <f t="shared" si="189"/>
        <v>0</v>
      </c>
      <c r="BN163" s="794"/>
      <c r="BO163" s="794"/>
      <c r="BP163" s="794"/>
      <c r="BQ163" s="794"/>
    </row>
    <row r="164" spans="1:69" ht="22.5" customHeight="1" x14ac:dyDescent="0.25">
      <c r="A164" s="629" t="s">
        <v>140</v>
      </c>
      <c r="B164" s="617" t="s">
        <v>139</v>
      </c>
      <c r="C164" s="556"/>
      <c r="D164" s="357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817">
        <f t="shared" si="195"/>
        <v>0</v>
      </c>
      <c r="K164" s="47">
        <f t="shared" si="209"/>
        <v>0</v>
      </c>
      <c r="L164" s="172" t="str">
        <f t="shared" si="210"/>
        <v xml:space="preserve"> </v>
      </c>
      <c r="M164" s="365">
        <f t="shared" si="197"/>
        <v>0</v>
      </c>
      <c r="N164" s="357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817">
        <f t="shared" si="173"/>
        <v>0</v>
      </c>
      <c r="U164" s="86">
        <f t="shared" si="174"/>
        <v>0</v>
      </c>
      <c r="V164" s="680" t="str">
        <f t="shared" si="175"/>
        <v xml:space="preserve"> </v>
      </c>
      <c r="W164" s="845"/>
      <c r="X164" s="379"/>
      <c r="Y164" s="28">
        <f t="shared" ref="Y164:Y196" si="213">X164-Z164</f>
        <v>0</v>
      </c>
      <c r="Z164" s="544"/>
      <c r="AA164" s="951"/>
      <c r="AB164" s="357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89"/>
      <c r="AG164" s="28">
        <f t="shared" si="176"/>
        <v>0</v>
      </c>
      <c r="AH164" s="146" t="str">
        <f t="shared" si="184"/>
        <v xml:space="preserve"> </v>
      </c>
      <c r="AI164" s="494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84"/>
      <c r="AO164" s="57">
        <f t="shared" si="179"/>
        <v>0</v>
      </c>
      <c r="AP164" s="198" t="str">
        <f t="shared" si="208"/>
        <v xml:space="preserve"> </v>
      </c>
      <c r="AQ164" s="173"/>
      <c r="AR164" s="367"/>
      <c r="AS164" s="57"/>
      <c r="AT164" s="57">
        <f t="shared" si="180"/>
        <v>0</v>
      </c>
      <c r="AU164" s="47" t="str">
        <f t="shared" si="211"/>
        <v xml:space="preserve"> </v>
      </c>
      <c r="AV164" s="735"/>
      <c r="AW164" s="57">
        <f t="shared" si="181"/>
        <v>0</v>
      </c>
      <c r="AX164" s="463" t="str">
        <f t="shared" si="212"/>
        <v xml:space="preserve"> </v>
      </c>
      <c r="AY164" s="531"/>
      <c r="AZ164" s="364"/>
      <c r="BA164" s="364">
        <f t="shared" si="185"/>
        <v>0</v>
      </c>
      <c r="BB164" s="364"/>
      <c r="BC164" s="34"/>
      <c r="BD164" s="34">
        <f t="shared" si="194"/>
        <v>0</v>
      </c>
      <c r="BE164" s="34"/>
      <c r="BF164" s="74">
        <f t="shared" si="204"/>
        <v>0</v>
      </c>
      <c r="BG164" s="34" t="str">
        <f t="shared" si="162"/>
        <v xml:space="preserve"> </v>
      </c>
      <c r="BH164" s="732"/>
      <c r="BI164" s="49">
        <f t="shared" si="151"/>
        <v>0</v>
      </c>
      <c r="BJ164" s="142" t="str">
        <f t="shared" si="168"/>
        <v xml:space="preserve"> </v>
      </c>
      <c r="BL164" s="807">
        <f t="shared" si="188"/>
        <v>0</v>
      </c>
      <c r="BM164" s="807">
        <f t="shared" si="189"/>
        <v>0</v>
      </c>
      <c r="BN164" s="794"/>
      <c r="BO164" s="794"/>
      <c r="BP164" s="794"/>
      <c r="BQ164" s="797"/>
    </row>
    <row r="165" spans="1:69" ht="20.25" customHeight="1" x14ac:dyDescent="0.25">
      <c r="A165" s="629" t="s">
        <v>141</v>
      </c>
      <c r="B165" s="617" t="s">
        <v>142</v>
      </c>
      <c r="C165" s="556"/>
      <c r="D165" s="357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827">
        <f t="shared" si="195"/>
        <v>0</v>
      </c>
      <c r="K165" s="73">
        <f t="shared" si="209"/>
        <v>0</v>
      </c>
      <c r="L165" s="177" t="str">
        <f t="shared" si="210"/>
        <v xml:space="preserve"> </v>
      </c>
      <c r="M165" s="365">
        <f t="shared" si="197"/>
        <v>0</v>
      </c>
      <c r="N165" s="357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827">
        <f t="shared" si="173"/>
        <v>0</v>
      </c>
      <c r="U165" s="97">
        <f t="shared" si="174"/>
        <v>0</v>
      </c>
      <c r="V165" s="684" t="str">
        <f t="shared" si="175"/>
        <v xml:space="preserve"> </v>
      </c>
      <c r="W165" s="845"/>
      <c r="X165" s="379"/>
      <c r="Y165" s="28">
        <f t="shared" si="213"/>
        <v>0</v>
      </c>
      <c r="Z165" s="544"/>
      <c r="AA165" s="951"/>
      <c r="AB165" s="357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89"/>
      <c r="AG165" s="28">
        <f t="shared" si="176"/>
        <v>0</v>
      </c>
      <c r="AH165" s="146" t="str">
        <f t="shared" si="184"/>
        <v xml:space="preserve"> </v>
      </c>
      <c r="AI165" s="494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84"/>
      <c r="AO165" s="57">
        <f t="shared" si="179"/>
        <v>0</v>
      </c>
      <c r="AP165" s="198" t="str">
        <f t="shared" si="208"/>
        <v xml:space="preserve"> </v>
      </c>
      <c r="AQ165" s="173"/>
      <c r="AR165" s="367"/>
      <c r="AS165" s="57"/>
      <c r="AT165" s="57">
        <f t="shared" si="180"/>
        <v>0</v>
      </c>
      <c r="AU165" s="47" t="str">
        <f t="shared" si="211"/>
        <v xml:space="preserve"> </v>
      </c>
      <c r="AV165" s="735"/>
      <c r="AW165" s="57">
        <f t="shared" si="181"/>
        <v>0</v>
      </c>
      <c r="AX165" s="463" t="str">
        <f t="shared" si="212"/>
        <v xml:space="preserve"> </v>
      </c>
      <c r="AY165" s="531"/>
      <c r="AZ165" s="357"/>
      <c r="BA165" s="357">
        <f t="shared" si="185"/>
        <v>0</v>
      </c>
      <c r="BB165" s="357"/>
      <c r="BC165" s="28"/>
      <c r="BD165" s="28">
        <f t="shared" si="194"/>
        <v>0</v>
      </c>
      <c r="BE165" s="28"/>
      <c r="BF165" s="74">
        <f t="shared" si="204"/>
        <v>0</v>
      </c>
      <c r="BG165" s="34" t="str">
        <f t="shared" si="162"/>
        <v xml:space="preserve"> </v>
      </c>
      <c r="BH165" s="726"/>
      <c r="BI165" s="28">
        <f t="shared" si="151"/>
        <v>0</v>
      </c>
      <c r="BJ165" s="142" t="str">
        <f t="shared" si="168"/>
        <v xml:space="preserve"> </v>
      </c>
      <c r="BL165" s="807">
        <f t="shared" si="188"/>
        <v>0</v>
      </c>
      <c r="BM165" s="807">
        <f t="shared" si="189"/>
        <v>0</v>
      </c>
      <c r="BN165" s="797"/>
      <c r="BO165" s="797"/>
      <c r="BP165" s="797"/>
      <c r="BQ165" s="794"/>
    </row>
    <row r="166" spans="1:69" s="8" customFormat="1" ht="22.5" customHeight="1" x14ac:dyDescent="0.25">
      <c r="A166" s="615" t="s">
        <v>145</v>
      </c>
      <c r="B166" s="616" t="s">
        <v>143</v>
      </c>
      <c r="C166" s="365">
        <f>M166+AY166</f>
        <v>0</v>
      </c>
      <c r="D166" s="365">
        <f t="shared" si="205"/>
        <v>0</v>
      </c>
      <c r="E166" s="49">
        <f t="shared" si="206"/>
        <v>0</v>
      </c>
      <c r="F166" s="49">
        <f t="shared" si="190"/>
        <v>0</v>
      </c>
      <c r="G166" s="49">
        <f t="shared" si="207"/>
        <v>0</v>
      </c>
      <c r="H166" s="49">
        <f t="shared" si="186"/>
        <v>0</v>
      </c>
      <c r="I166" s="49" t="str">
        <f t="shared" si="187"/>
        <v xml:space="preserve"> </v>
      </c>
      <c r="J166" s="824">
        <f t="shared" si="195"/>
        <v>0</v>
      </c>
      <c r="K166" s="68">
        <f t="shared" si="209"/>
        <v>0</v>
      </c>
      <c r="L166" s="171" t="str">
        <f t="shared" si="210"/>
        <v xml:space="preserve"> </v>
      </c>
      <c r="M166" s="365">
        <f t="shared" si="197"/>
        <v>0</v>
      </c>
      <c r="N166" s="365">
        <f t="shared" si="198"/>
        <v>0</v>
      </c>
      <c r="O166" s="49">
        <f t="shared" si="199"/>
        <v>0</v>
      </c>
      <c r="P166" s="49">
        <f t="shared" si="191"/>
        <v>0</v>
      </c>
      <c r="Q166" s="49">
        <f t="shared" si="192"/>
        <v>0</v>
      </c>
      <c r="R166" s="49">
        <f t="shared" si="200"/>
        <v>0</v>
      </c>
      <c r="S166" s="49" t="str">
        <f t="shared" si="201"/>
        <v xml:space="preserve"> </v>
      </c>
      <c r="T166" s="824">
        <f t="shared" si="173"/>
        <v>0</v>
      </c>
      <c r="U166" s="93">
        <f t="shared" si="174"/>
        <v>0</v>
      </c>
      <c r="V166" s="679" t="str">
        <f t="shared" si="175"/>
        <v xml:space="preserve"> </v>
      </c>
      <c r="W166" s="854">
        <f>W167</f>
        <v>0</v>
      </c>
      <c r="X166" s="442">
        <f>X167</f>
        <v>0</v>
      </c>
      <c r="Y166" s="28">
        <f t="shared" si="213"/>
        <v>0</v>
      </c>
      <c r="Z166" s="930">
        <f>Z167</f>
        <v>0</v>
      </c>
      <c r="AA166" s="960">
        <f>AA167</f>
        <v>0</v>
      </c>
      <c r="AB166" s="365">
        <f t="shared" si="193"/>
        <v>0</v>
      </c>
      <c r="AC166" s="49">
        <f>AC167</f>
        <v>0</v>
      </c>
      <c r="AD166" s="49">
        <f t="shared" si="203"/>
        <v>0</v>
      </c>
      <c r="AE166" s="49" t="str">
        <f t="shared" si="202"/>
        <v xml:space="preserve"> </v>
      </c>
      <c r="AF166" s="895">
        <f>AF167</f>
        <v>0</v>
      </c>
      <c r="AG166" s="49">
        <f t="shared" si="176"/>
        <v>0</v>
      </c>
      <c r="AH166" s="154" t="str">
        <f t="shared" si="184"/>
        <v xml:space="preserve"> </v>
      </c>
      <c r="AI166" s="442"/>
      <c r="AJ166" s="49"/>
      <c r="AK166" s="49">
        <f>AK167</f>
        <v>0</v>
      </c>
      <c r="AL166" s="49">
        <f t="shared" si="177"/>
        <v>0</v>
      </c>
      <c r="AM166" s="49" t="str">
        <f t="shared" si="178"/>
        <v xml:space="preserve"> </v>
      </c>
      <c r="AN166" s="781"/>
      <c r="AO166" s="49">
        <f t="shared" si="179"/>
        <v>0</v>
      </c>
      <c r="AP166" s="198" t="str">
        <f t="shared" si="208"/>
        <v xml:space="preserve"> </v>
      </c>
      <c r="AQ166" s="169"/>
      <c r="AR166" s="365"/>
      <c r="AS166" s="49">
        <f>AS167</f>
        <v>0</v>
      </c>
      <c r="AT166" s="49">
        <f t="shared" si="180"/>
        <v>0</v>
      </c>
      <c r="AU166" s="68" t="str">
        <f t="shared" si="211"/>
        <v xml:space="preserve"> </v>
      </c>
      <c r="AV166" s="732"/>
      <c r="AW166" s="49">
        <f t="shared" si="181"/>
        <v>0</v>
      </c>
      <c r="AX166" s="477" t="str">
        <f t="shared" si="212"/>
        <v xml:space="preserve"> </v>
      </c>
      <c r="AY166" s="528"/>
      <c r="AZ166" s="365">
        <f>AZ167</f>
        <v>0</v>
      </c>
      <c r="BA166" s="365">
        <f t="shared" si="185"/>
        <v>0</v>
      </c>
      <c r="BB166" s="365">
        <f>BB167</f>
        <v>0</v>
      </c>
      <c r="BC166" s="49">
        <f>BC167</f>
        <v>0</v>
      </c>
      <c r="BD166" s="49">
        <f t="shared" si="194"/>
        <v>0</v>
      </c>
      <c r="BE166" s="49">
        <f>BE167</f>
        <v>0</v>
      </c>
      <c r="BF166" s="129">
        <f t="shared" si="204"/>
        <v>0</v>
      </c>
      <c r="BG166" s="57" t="str">
        <f t="shared" si="162"/>
        <v xml:space="preserve"> </v>
      </c>
      <c r="BH166" s="732">
        <f>BH167</f>
        <v>0</v>
      </c>
      <c r="BI166" s="49">
        <f t="shared" si="151"/>
        <v>0</v>
      </c>
      <c r="BJ166" s="142" t="str">
        <f t="shared" si="168"/>
        <v xml:space="preserve"> </v>
      </c>
      <c r="BK166" s="2"/>
      <c r="BL166" s="807">
        <f t="shared" si="188"/>
        <v>0</v>
      </c>
      <c r="BM166" s="807">
        <f t="shared" si="189"/>
        <v>0</v>
      </c>
      <c r="BN166" s="794">
        <v>0</v>
      </c>
      <c r="BO166" s="794"/>
      <c r="BP166" s="794"/>
      <c r="BQ166" s="794">
        <v>0</v>
      </c>
    </row>
    <row r="167" spans="1:69" ht="21.75" customHeight="1" x14ac:dyDescent="0.25">
      <c r="A167" s="629" t="s">
        <v>144</v>
      </c>
      <c r="B167" s="617" t="s">
        <v>146</v>
      </c>
      <c r="C167" s="556"/>
      <c r="D167" s="357">
        <f t="shared" si="205"/>
        <v>0</v>
      </c>
      <c r="E167" s="28">
        <f t="shared" si="206"/>
        <v>0</v>
      </c>
      <c r="F167" s="28">
        <f t="shared" si="190"/>
        <v>0</v>
      </c>
      <c r="G167" s="28">
        <f t="shared" si="207"/>
        <v>0</v>
      </c>
      <c r="H167" s="28">
        <f t="shared" si="186"/>
        <v>0</v>
      </c>
      <c r="I167" s="28" t="str">
        <f t="shared" si="187"/>
        <v xml:space="preserve"> </v>
      </c>
      <c r="J167" s="817">
        <f t="shared" si="195"/>
        <v>0</v>
      </c>
      <c r="K167" s="47">
        <f t="shared" si="209"/>
        <v>0</v>
      </c>
      <c r="L167" s="172" t="str">
        <f t="shared" si="210"/>
        <v xml:space="preserve"> </v>
      </c>
      <c r="M167" s="365">
        <f t="shared" si="197"/>
        <v>0</v>
      </c>
      <c r="N167" s="357">
        <f t="shared" si="198"/>
        <v>0</v>
      </c>
      <c r="O167" s="28">
        <f t="shared" si="199"/>
        <v>0</v>
      </c>
      <c r="P167" s="28">
        <f t="shared" si="191"/>
        <v>0</v>
      </c>
      <c r="Q167" s="28">
        <f t="shared" si="192"/>
        <v>0</v>
      </c>
      <c r="R167" s="28">
        <f t="shared" si="200"/>
        <v>0</v>
      </c>
      <c r="S167" s="28" t="str">
        <f t="shared" si="201"/>
        <v xml:space="preserve"> </v>
      </c>
      <c r="T167" s="817">
        <f t="shared" ref="T167:T204" si="214">AF167+AN167+AV167</f>
        <v>0</v>
      </c>
      <c r="U167" s="86">
        <f t="shared" ref="U167:U202" si="215">O167-T167</f>
        <v>0</v>
      </c>
      <c r="V167" s="680" t="str">
        <f t="shared" ref="V167:V204" si="216">IF(T167&lt;&gt;0,IF(O167/T167*100&lt;0,"&lt;0",IF(O167/T167*100&gt;200,"&gt;200",O167/T167*100))," ")</f>
        <v xml:space="preserve"> </v>
      </c>
      <c r="W167" s="845"/>
      <c r="X167" s="379"/>
      <c r="Y167" s="28">
        <f t="shared" si="213"/>
        <v>0</v>
      </c>
      <c r="Z167" s="544"/>
      <c r="AA167" s="951"/>
      <c r="AB167" s="357">
        <f t="shared" si="193"/>
        <v>0</v>
      </c>
      <c r="AC167" s="28"/>
      <c r="AD167" s="28">
        <f t="shared" si="203"/>
        <v>0</v>
      </c>
      <c r="AE167" s="28" t="str">
        <f t="shared" si="202"/>
        <v xml:space="preserve"> </v>
      </c>
      <c r="AF167" s="889"/>
      <c r="AG167" s="28">
        <f t="shared" ref="AG167:AG203" si="217">AA167-AF167</f>
        <v>0</v>
      </c>
      <c r="AH167" s="146" t="str">
        <f t="shared" ref="AH167:AH204" si="218">IF(AF167&lt;&gt;0,IF(AA167/AF167*100&lt;0,"&lt;0",IF(AA167/AF167*100&gt;200,"&gt;200",AA167/AF167*100))," ")</f>
        <v xml:space="preserve"> </v>
      </c>
      <c r="AI167" s="494"/>
      <c r="AJ167" s="57"/>
      <c r="AK167" s="57"/>
      <c r="AL167" s="57">
        <f t="shared" ref="AL167:AL202" si="219">AK167-AJ167</f>
        <v>0</v>
      </c>
      <c r="AM167" s="57" t="str">
        <f t="shared" ref="AM167:AM204" si="220">IF(AJ167&lt;&gt;0,IF(AK167/AJ167*100&lt;0,"&lt;0",IF(AK167/AJ167*100&gt;200,"&gt;200",AK167/AJ167*100))," ")</f>
        <v xml:space="preserve"> </v>
      </c>
      <c r="AN167" s="784"/>
      <c r="AO167" s="57">
        <f t="shared" ref="AO167:AO202" si="221">AK167-AN167</f>
        <v>0</v>
      </c>
      <c r="AP167" s="198" t="str">
        <f t="shared" si="208"/>
        <v xml:space="preserve"> </v>
      </c>
      <c r="AQ167" s="173"/>
      <c r="AR167" s="367"/>
      <c r="AS167" s="57"/>
      <c r="AT167" s="57">
        <f t="shared" ref="AT167:AT202" si="222">AS167-AR167</f>
        <v>0</v>
      </c>
      <c r="AU167" s="47" t="str">
        <f t="shared" si="211"/>
        <v xml:space="preserve"> </v>
      </c>
      <c r="AV167" s="735"/>
      <c r="AW167" s="57">
        <f t="shared" ref="AW167:AW202" si="223">AS167-AV167</f>
        <v>0</v>
      </c>
      <c r="AX167" s="463" t="str">
        <f t="shared" si="212"/>
        <v xml:space="preserve"> </v>
      </c>
      <c r="AY167" s="531"/>
      <c r="AZ167" s="357"/>
      <c r="BA167" s="357">
        <f t="shared" si="185"/>
        <v>0</v>
      </c>
      <c r="BB167" s="357"/>
      <c r="BC167" s="28"/>
      <c r="BD167" s="28">
        <f t="shared" si="194"/>
        <v>0</v>
      </c>
      <c r="BE167" s="28"/>
      <c r="BF167" s="74">
        <f t="shared" si="204"/>
        <v>0</v>
      </c>
      <c r="BG167" s="34" t="str">
        <f t="shared" si="162"/>
        <v xml:space="preserve"> </v>
      </c>
      <c r="BH167" s="726"/>
      <c r="BI167" s="28">
        <f t="shared" si="151"/>
        <v>0</v>
      </c>
      <c r="BJ167" s="142" t="str">
        <f t="shared" si="168"/>
        <v xml:space="preserve"> </v>
      </c>
      <c r="BL167" s="807">
        <f t="shared" si="188"/>
        <v>0</v>
      </c>
      <c r="BM167" s="807">
        <f t="shared" si="189"/>
        <v>0</v>
      </c>
      <c r="BN167" s="801"/>
      <c r="BO167" s="801"/>
      <c r="BP167" s="801"/>
      <c r="BQ167" s="797"/>
    </row>
    <row r="168" spans="1:69" s="18" customFormat="1" ht="21" customHeight="1" x14ac:dyDescent="0.25">
      <c r="A168" s="559" t="s">
        <v>147</v>
      </c>
      <c r="B168" s="627" t="s">
        <v>92</v>
      </c>
      <c r="C168" s="377">
        <f>C169+C174+C181+C187+C191+C194+C198</f>
        <v>14628.9</v>
      </c>
      <c r="D168" s="377">
        <f>D169+D174+D181+D187+D191+D194+D198</f>
        <v>14602</v>
      </c>
      <c r="E168" s="23">
        <f>E169+E174+E181+E187+E191+E194+E198-E187-E174</f>
        <v>-311.2</v>
      </c>
      <c r="F168" s="23">
        <f>F169+F174+F181+F187+F191+F194+F198-F187-F174</f>
        <v>-567.69999999999982</v>
      </c>
      <c r="G168" s="23">
        <f>G169+G174+G181+G187+G191+G194+G198</f>
        <v>256.5</v>
      </c>
      <c r="H168" s="23">
        <f t="shared" si="186"/>
        <v>-14913.2</v>
      </c>
      <c r="I168" s="23" t="str">
        <f t="shared" si="187"/>
        <v>&lt;0</v>
      </c>
      <c r="J168" s="809">
        <f>T168+BH168-J187-J174</f>
        <v>1381.8</v>
      </c>
      <c r="K168" s="24">
        <f t="shared" si="209"/>
        <v>-1693</v>
      </c>
      <c r="L168" s="156" t="str">
        <f t="shared" si="210"/>
        <v>&lt;0</v>
      </c>
      <c r="M168" s="377">
        <f t="shared" si="197"/>
        <v>13807.800000000001</v>
      </c>
      <c r="N168" s="377">
        <f t="shared" si="198"/>
        <v>13807.800000000001</v>
      </c>
      <c r="O168" s="23">
        <f t="shared" si="199"/>
        <v>-343.3</v>
      </c>
      <c r="P168" s="23">
        <f t="shared" si="191"/>
        <v>-575.1</v>
      </c>
      <c r="Q168" s="23">
        <f t="shared" si="192"/>
        <v>231.8</v>
      </c>
      <c r="R168" s="23">
        <f t="shared" si="200"/>
        <v>-14151.1</v>
      </c>
      <c r="S168" s="23" t="str">
        <f t="shared" si="201"/>
        <v>&lt;0</v>
      </c>
      <c r="T168" s="809">
        <f t="shared" si="214"/>
        <v>1381.1</v>
      </c>
      <c r="U168" s="77">
        <f t="shared" si="215"/>
        <v>-1724.3999999999999</v>
      </c>
      <c r="V168" s="668" t="str">
        <f t="shared" si="216"/>
        <v>&lt;0</v>
      </c>
      <c r="W168" s="843">
        <f>W169+W174+W181+W187+W191+W194+W198</f>
        <v>13807.800000000001</v>
      </c>
      <c r="X168" s="447">
        <f>X169+X174+X181+X187+X191+X194+X198</f>
        <v>13807.800000000001</v>
      </c>
      <c r="Y168" s="23">
        <f t="shared" si="213"/>
        <v>6582.8000000000011</v>
      </c>
      <c r="Z168" s="653">
        <f>Z169+Z174+Z181+Z187+Z191+Z194+Z198</f>
        <v>7225</v>
      </c>
      <c r="AA168" s="949">
        <f>AA169+AA174+AA181+AA187+AA191+AA194+AA198</f>
        <v>-343.6</v>
      </c>
      <c r="AB168" s="377">
        <f>AB169+AB174+AB181+AB187+AB191+AB194+AB198</f>
        <v>-575.4</v>
      </c>
      <c r="AC168" s="377">
        <f>AC169+AC174+AC181+AC187+AC191+AC194+AC198</f>
        <v>231.8</v>
      </c>
      <c r="AD168" s="23">
        <f t="shared" si="203"/>
        <v>-14151.400000000001</v>
      </c>
      <c r="AE168" s="23" t="str">
        <f t="shared" si="202"/>
        <v>&lt;0</v>
      </c>
      <c r="AF168" s="906">
        <f>AF169+AF174+AF181+AF187+AF191+AF194+AF198</f>
        <v>1381.1</v>
      </c>
      <c r="AG168" s="23">
        <f t="shared" si="217"/>
        <v>-1724.6999999999998</v>
      </c>
      <c r="AH168" s="142" t="str">
        <f t="shared" si="218"/>
        <v>&lt;0</v>
      </c>
      <c r="AI168" s="447">
        <f>AI169+AI174+AI181+AI187+AI191+AI194+AI198</f>
        <v>0</v>
      </c>
      <c r="AJ168" s="23">
        <f>AJ169+AJ174+AJ181+AJ187+AJ191+AJ194+AJ198</f>
        <v>0</v>
      </c>
      <c r="AK168" s="23">
        <f>AK169+AK174+AK181+AK187+AK191+AK194+AK198</f>
        <v>0.3</v>
      </c>
      <c r="AL168" s="23">
        <f t="shared" si="219"/>
        <v>0.3</v>
      </c>
      <c r="AM168" s="23" t="str">
        <f t="shared" si="220"/>
        <v xml:space="preserve"> </v>
      </c>
      <c r="AN168" s="769">
        <f>AN169+AN174+AN181+AN187+AN191+AN194+AN198</f>
        <v>0</v>
      </c>
      <c r="AO168" s="23">
        <f t="shared" si="221"/>
        <v>0.3</v>
      </c>
      <c r="AP168" s="198" t="str">
        <f t="shared" si="208"/>
        <v xml:space="preserve"> </v>
      </c>
      <c r="AQ168" s="377">
        <f>AQ169+AQ174+AQ181+AQ187+AQ191+AQ194+AQ198</f>
        <v>0</v>
      </c>
      <c r="AR168" s="377">
        <f>AR169+AR174+AR181+AR187+AR191+AR194+AR198</f>
        <v>0</v>
      </c>
      <c r="AS168" s="23">
        <f>AS169+AS174+AS181+AS187+AS191+AS194+AS198</f>
        <v>0</v>
      </c>
      <c r="AT168" s="23">
        <f t="shared" si="222"/>
        <v>0</v>
      </c>
      <c r="AU168" s="24" t="str">
        <f t="shared" si="211"/>
        <v xml:space="preserve"> </v>
      </c>
      <c r="AV168" s="724">
        <f>AV169+AV174+AV181+AV187+AV191+AV194+AV198</f>
        <v>0</v>
      </c>
      <c r="AW168" s="23">
        <f t="shared" si="223"/>
        <v>0</v>
      </c>
      <c r="AX168" s="449" t="str">
        <f t="shared" si="212"/>
        <v xml:space="preserve"> </v>
      </c>
      <c r="AY168" s="550">
        <f>AY169+AY174+AY181+AY187+AY191+AY194+AY198</f>
        <v>821.09999999999991</v>
      </c>
      <c r="AZ168" s="23">
        <f>AZ169+AZ174+AZ181+AZ187+AZ191+AZ194+AZ198</f>
        <v>794.2</v>
      </c>
      <c r="BA168" s="23">
        <f t="shared" si="185"/>
        <v>339.20000000000005</v>
      </c>
      <c r="BB168" s="23">
        <f>BB169+BB174+BB181+BB187+BB191+BB194+BB198</f>
        <v>455</v>
      </c>
      <c r="BC168" s="23">
        <f>BC169+BC174+BC181+BC187+BC191+BC194+BC198</f>
        <v>26.4</v>
      </c>
      <c r="BD168" s="23">
        <f>BD169+BD174+BD181+BD187+BD191+BD194+BD198</f>
        <v>1.6999999999999993</v>
      </c>
      <c r="BE168" s="377">
        <f>BE169+BE174+BE181+BE187+BE191+BE194+BE198</f>
        <v>24.7</v>
      </c>
      <c r="BF168" s="318">
        <f t="shared" si="204"/>
        <v>-767.80000000000007</v>
      </c>
      <c r="BG168" s="23">
        <f t="shared" si="162"/>
        <v>3.3240997229916891</v>
      </c>
      <c r="BH168" s="736">
        <f>BH169+BH174+BH181+BH187+BH191+BH194+BH198</f>
        <v>-7.6</v>
      </c>
      <c r="BI168" s="64">
        <f t="shared" si="151"/>
        <v>34</v>
      </c>
      <c r="BJ168" s="142" t="str">
        <f>IF(BH168&lt;&gt;0,IF(ABS(BC168)/ABS(BH168)*100&gt;200,"&gt;200",ABS(BC168)/ABS(BH168)*100)," ")</f>
        <v>&gt;200</v>
      </c>
      <c r="BK168" s="2"/>
      <c r="BL168" s="807">
        <f t="shared" si="188"/>
        <v>90.8</v>
      </c>
      <c r="BM168" s="807">
        <f t="shared" si="189"/>
        <v>138.5</v>
      </c>
      <c r="BN168" s="794">
        <v>138.5</v>
      </c>
      <c r="BO168" s="794">
        <v>0</v>
      </c>
      <c r="BP168" s="794">
        <v>0</v>
      </c>
      <c r="BQ168" s="748">
        <v>-47.7</v>
      </c>
    </row>
    <row r="169" spans="1:69" s="8" customFormat="1" ht="20.25" customHeight="1" x14ac:dyDescent="0.25">
      <c r="A169" s="615" t="s">
        <v>148</v>
      </c>
      <c r="B169" s="616" t="s">
        <v>149</v>
      </c>
      <c r="C169" s="365">
        <f t="shared" ref="C169:D172" si="224">M169+AY169</f>
        <v>4600</v>
      </c>
      <c r="D169" s="365">
        <f t="shared" si="224"/>
        <v>4665</v>
      </c>
      <c r="E169" s="49">
        <f t="shared" ref="E169:E175" si="225">O169+BC169</f>
        <v>-300.59999999999997</v>
      </c>
      <c r="F169" s="49">
        <f t="shared" si="190"/>
        <v>-300.59999999999997</v>
      </c>
      <c r="G169" s="49">
        <f t="shared" ref="G169:G175" si="226">Q169+BE169</f>
        <v>0</v>
      </c>
      <c r="H169" s="49">
        <f t="shared" si="186"/>
        <v>-4965.6000000000004</v>
      </c>
      <c r="I169" s="49" t="str">
        <f t="shared" si="187"/>
        <v>&lt;0</v>
      </c>
      <c r="J169" s="824">
        <f t="shared" ref="J169:J200" si="227">T169+BH169</f>
        <v>1443.7</v>
      </c>
      <c r="K169" s="68">
        <f t="shared" si="209"/>
        <v>-1744.3</v>
      </c>
      <c r="L169" s="171" t="str">
        <f t="shared" si="210"/>
        <v>&lt;0</v>
      </c>
      <c r="M169" s="365">
        <f t="shared" si="197"/>
        <v>4600</v>
      </c>
      <c r="N169" s="365">
        <f t="shared" si="198"/>
        <v>4600</v>
      </c>
      <c r="O169" s="49">
        <f t="shared" si="199"/>
        <v>-300.59999999999997</v>
      </c>
      <c r="P169" s="49">
        <f t="shared" si="191"/>
        <v>-300.59999999999997</v>
      </c>
      <c r="Q169" s="49">
        <f t="shared" si="192"/>
        <v>0</v>
      </c>
      <c r="R169" s="49">
        <f t="shared" si="200"/>
        <v>-4900.6000000000004</v>
      </c>
      <c r="S169" s="49" t="str">
        <f t="shared" si="201"/>
        <v>&lt;0</v>
      </c>
      <c r="T169" s="824">
        <f t="shared" si="214"/>
        <v>1443.7</v>
      </c>
      <c r="U169" s="93">
        <f t="shared" si="215"/>
        <v>-1744.3</v>
      </c>
      <c r="V169" s="679" t="str">
        <f t="shared" si="216"/>
        <v>&lt;0</v>
      </c>
      <c r="W169" s="854">
        <f>W170+W171+W173</f>
        <v>4600</v>
      </c>
      <c r="X169" s="442">
        <f>X170+X171+X173</f>
        <v>4600</v>
      </c>
      <c r="Y169" s="49">
        <f t="shared" si="213"/>
        <v>4600</v>
      </c>
      <c r="Z169" s="930">
        <f>Z170+Z171+Z173</f>
        <v>0</v>
      </c>
      <c r="AA169" s="960">
        <f>AA170+AA171+AA173</f>
        <v>-300.89999999999998</v>
      </c>
      <c r="AB169" s="365">
        <f t="shared" si="193"/>
        <v>-300.89999999999998</v>
      </c>
      <c r="AC169" s="49">
        <f>AC170+AC171+AC173</f>
        <v>0</v>
      </c>
      <c r="AD169" s="49">
        <f t="shared" si="203"/>
        <v>-4900.8999999999996</v>
      </c>
      <c r="AE169" s="49" t="str">
        <f t="shared" si="202"/>
        <v>&lt;0</v>
      </c>
      <c r="AF169" s="895">
        <f>AF170+AF171+AF173</f>
        <v>1443.7</v>
      </c>
      <c r="AG169" s="49">
        <f t="shared" si="217"/>
        <v>-1744.6</v>
      </c>
      <c r="AH169" s="154">
        <f>IF(AF169&lt;&gt;0,IF(ABS(AA169)/ABS(AF169)*100&gt;200,"&gt;200",ABS(AA169)/ABS(AF169)*100)," ")</f>
        <v>20.842280252129942</v>
      </c>
      <c r="AI169" s="442"/>
      <c r="AJ169" s="49"/>
      <c r="AK169" s="49">
        <f>AK170+AK171+AK173</f>
        <v>0.3</v>
      </c>
      <c r="AL169" s="49">
        <f t="shared" si="219"/>
        <v>0.3</v>
      </c>
      <c r="AM169" s="49" t="str">
        <f t="shared" si="220"/>
        <v xml:space="preserve"> </v>
      </c>
      <c r="AN169" s="781">
        <f>AN170+AN171+AN173</f>
        <v>0</v>
      </c>
      <c r="AO169" s="49">
        <f t="shared" si="221"/>
        <v>0.3</v>
      </c>
      <c r="AP169" s="146">
        <f>IF(AK169&lt;&gt;0,IF(AN169/AK169*100&lt;0,100-AN169/AK169*100,IF(AN169/AK169*100&gt;200,"&gt;200",AN169/AK169*100))," ")</f>
        <v>0</v>
      </c>
      <c r="AQ169" s="169"/>
      <c r="AR169" s="365"/>
      <c r="AS169" s="49">
        <f>AS170+AS171+AS173</f>
        <v>0</v>
      </c>
      <c r="AT169" s="49">
        <f t="shared" si="222"/>
        <v>0</v>
      </c>
      <c r="AU169" s="68" t="str">
        <f t="shared" si="211"/>
        <v xml:space="preserve"> </v>
      </c>
      <c r="AV169" s="732"/>
      <c r="AW169" s="49">
        <f t="shared" si="223"/>
        <v>0</v>
      </c>
      <c r="AX169" s="477" t="str">
        <f t="shared" si="212"/>
        <v xml:space="preserve"> </v>
      </c>
      <c r="AY169" s="528"/>
      <c r="AZ169" s="365">
        <f>AZ170+AZ171+AZ173+AZ172</f>
        <v>65</v>
      </c>
      <c r="BA169" s="365">
        <f t="shared" si="185"/>
        <v>65</v>
      </c>
      <c r="BB169" s="365">
        <f>BB170+BB171+BB173</f>
        <v>0</v>
      </c>
      <c r="BC169" s="49">
        <f>BC170+BC171+BC173+BC172</f>
        <v>0</v>
      </c>
      <c r="BD169" s="49">
        <f t="shared" si="194"/>
        <v>0</v>
      </c>
      <c r="BE169" s="49">
        <f>BE170+BE171+BE173</f>
        <v>0</v>
      </c>
      <c r="BF169" s="129">
        <f t="shared" si="204"/>
        <v>-65</v>
      </c>
      <c r="BG169" s="57">
        <f t="shared" si="162"/>
        <v>0</v>
      </c>
      <c r="BH169" s="732">
        <f>BH170+BH171+BH173</f>
        <v>0</v>
      </c>
      <c r="BI169" s="49">
        <f t="shared" si="151"/>
        <v>0</v>
      </c>
      <c r="BJ169" s="142" t="str">
        <f t="shared" si="168"/>
        <v xml:space="preserve"> </v>
      </c>
      <c r="BK169" s="2"/>
      <c r="BL169" s="807">
        <f t="shared" si="188"/>
        <v>196.8</v>
      </c>
      <c r="BM169" s="807">
        <f t="shared" si="189"/>
        <v>184.8</v>
      </c>
      <c r="BN169" s="794">
        <v>184.8</v>
      </c>
      <c r="BO169" s="794"/>
      <c r="BP169" s="794"/>
      <c r="BQ169" s="752">
        <v>12</v>
      </c>
    </row>
    <row r="170" spans="1:69" ht="18.75" customHeight="1" x14ac:dyDescent="0.25">
      <c r="A170" s="629" t="s">
        <v>240</v>
      </c>
      <c r="B170" s="617" t="s">
        <v>150</v>
      </c>
      <c r="C170" s="357">
        <f t="shared" si="224"/>
        <v>4610</v>
      </c>
      <c r="D170" s="357">
        <f t="shared" si="224"/>
        <v>4610</v>
      </c>
      <c r="E170" s="28">
        <f t="shared" si="225"/>
        <v>-383.8</v>
      </c>
      <c r="F170" s="28">
        <f t="shared" si="190"/>
        <v>-383.8</v>
      </c>
      <c r="G170" s="28">
        <f t="shared" si="226"/>
        <v>0</v>
      </c>
      <c r="H170" s="28">
        <f t="shared" si="186"/>
        <v>-4993.8</v>
      </c>
      <c r="I170" s="28" t="str">
        <f t="shared" si="187"/>
        <v>&lt;0</v>
      </c>
      <c r="J170" s="817">
        <f t="shared" si="227"/>
        <v>1437</v>
      </c>
      <c r="K170" s="47">
        <f t="shared" si="209"/>
        <v>-1820.8</v>
      </c>
      <c r="L170" s="172" t="str">
        <f t="shared" si="210"/>
        <v>&lt;0</v>
      </c>
      <c r="M170" s="357">
        <f t="shared" si="197"/>
        <v>4610</v>
      </c>
      <c r="N170" s="357">
        <f t="shared" si="198"/>
        <v>4610</v>
      </c>
      <c r="O170" s="28">
        <f t="shared" si="199"/>
        <v>-383.8</v>
      </c>
      <c r="P170" s="28">
        <f t="shared" si="191"/>
        <v>-383.8</v>
      </c>
      <c r="Q170" s="28">
        <f t="shared" si="192"/>
        <v>0</v>
      </c>
      <c r="R170" s="28">
        <f t="shared" si="200"/>
        <v>-4993.8</v>
      </c>
      <c r="S170" s="28" t="str">
        <f t="shared" si="201"/>
        <v>&lt;0</v>
      </c>
      <c r="T170" s="817">
        <f t="shared" si="214"/>
        <v>1437</v>
      </c>
      <c r="U170" s="86">
        <f t="shared" si="215"/>
        <v>-1820.8</v>
      </c>
      <c r="V170" s="680" t="str">
        <f t="shared" si="216"/>
        <v>&lt;0</v>
      </c>
      <c r="W170" s="845">
        <v>4610</v>
      </c>
      <c r="X170" s="379">
        <v>4610</v>
      </c>
      <c r="Y170" s="28">
        <f t="shared" si="213"/>
        <v>4610</v>
      </c>
      <c r="Z170" s="544"/>
      <c r="AA170" s="951">
        <v>-383.8</v>
      </c>
      <c r="AB170" s="357">
        <f t="shared" si="193"/>
        <v>-383.8</v>
      </c>
      <c r="AC170" s="28"/>
      <c r="AD170" s="28">
        <f t="shared" si="203"/>
        <v>-4993.8</v>
      </c>
      <c r="AE170" s="28" t="str">
        <f t="shared" si="202"/>
        <v>&lt;0</v>
      </c>
      <c r="AF170" s="889">
        <v>1437</v>
      </c>
      <c r="AG170" s="28">
        <f t="shared" si="217"/>
        <v>-1820.8</v>
      </c>
      <c r="AH170" s="146">
        <f>IF(AF170&lt;&gt;0,IF(ABS(AA170)/ABS(AF170)*100&gt;200,"&gt;200",ABS(AA170)/ABS(AF170)*100)," ")</f>
        <v>26.708420320111344</v>
      </c>
      <c r="AI170" s="379"/>
      <c r="AJ170" s="28"/>
      <c r="AK170" s="28"/>
      <c r="AL170" s="28">
        <f t="shared" si="219"/>
        <v>0</v>
      </c>
      <c r="AM170" s="28" t="str">
        <f t="shared" si="220"/>
        <v xml:space="preserve"> </v>
      </c>
      <c r="AN170" s="771"/>
      <c r="AO170" s="28">
        <f t="shared" si="221"/>
        <v>0</v>
      </c>
      <c r="AP170" s="198" t="str">
        <f t="shared" si="208"/>
        <v xml:space="preserve"> </v>
      </c>
      <c r="AQ170" s="145"/>
      <c r="AR170" s="357"/>
      <c r="AS170" s="28"/>
      <c r="AT170" s="28">
        <f t="shared" si="222"/>
        <v>0</v>
      </c>
      <c r="AU170" s="47" t="str">
        <f t="shared" si="211"/>
        <v xml:space="preserve"> </v>
      </c>
      <c r="AV170" s="726"/>
      <c r="AW170" s="28">
        <f t="shared" si="223"/>
        <v>0</v>
      </c>
      <c r="AX170" s="463" t="str">
        <f t="shared" si="212"/>
        <v xml:space="preserve"> </v>
      </c>
      <c r="AY170" s="531"/>
      <c r="AZ170" s="357"/>
      <c r="BA170" s="357">
        <f t="shared" si="185"/>
        <v>0</v>
      </c>
      <c r="BB170" s="357"/>
      <c r="BC170" s="28"/>
      <c r="BD170" s="28">
        <f t="shared" si="194"/>
        <v>0</v>
      </c>
      <c r="BE170" s="28"/>
      <c r="BF170" s="74">
        <f t="shared" si="204"/>
        <v>0</v>
      </c>
      <c r="BG170" s="34" t="str">
        <f t="shared" si="162"/>
        <v xml:space="preserve"> </v>
      </c>
      <c r="BH170" s="726"/>
      <c r="BI170" s="28">
        <f t="shared" si="151"/>
        <v>0</v>
      </c>
      <c r="BJ170" s="142" t="str">
        <f t="shared" si="168"/>
        <v xml:space="preserve"> </v>
      </c>
      <c r="BL170" s="807">
        <f t="shared" si="188"/>
        <v>214.3</v>
      </c>
      <c r="BM170" s="807">
        <f t="shared" si="189"/>
        <v>214.3</v>
      </c>
      <c r="BN170" s="797">
        <v>214.3</v>
      </c>
      <c r="BO170" s="797"/>
      <c r="BP170" s="797"/>
      <c r="BQ170" s="794"/>
    </row>
    <row r="171" spans="1:69" ht="21" customHeight="1" x14ac:dyDescent="0.25">
      <c r="A171" s="629" t="s">
        <v>87</v>
      </c>
      <c r="B171" s="617" t="s">
        <v>151</v>
      </c>
      <c r="C171" s="357">
        <f t="shared" si="224"/>
        <v>-10</v>
      </c>
      <c r="D171" s="357">
        <f t="shared" si="224"/>
        <v>-10</v>
      </c>
      <c r="E171" s="28">
        <f t="shared" si="225"/>
        <v>0</v>
      </c>
      <c r="F171" s="28">
        <f t="shared" si="190"/>
        <v>0</v>
      </c>
      <c r="G171" s="28">
        <f t="shared" si="226"/>
        <v>0</v>
      </c>
      <c r="H171" s="28">
        <f t="shared" si="186"/>
        <v>10</v>
      </c>
      <c r="I171" s="28">
        <f t="shared" si="187"/>
        <v>0</v>
      </c>
      <c r="J171" s="817">
        <f t="shared" si="227"/>
        <v>0</v>
      </c>
      <c r="K171" s="47">
        <f t="shared" si="209"/>
        <v>0</v>
      </c>
      <c r="L171" s="172" t="str">
        <f t="shared" si="210"/>
        <v xml:space="preserve"> </v>
      </c>
      <c r="M171" s="357">
        <f t="shared" si="197"/>
        <v>-10</v>
      </c>
      <c r="N171" s="357">
        <f t="shared" si="198"/>
        <v>-10</v>
      </c>
      <c r="O171" s="28">
        <f t="shared" ref="O171:O204" si="228">AA171+AK171+AS171</f>
        <v>0</v>
      </c>
      <c r="P171" s="28">
        <f t="shared" si="191"/>
        <v>0</v>
      </c>
      <c r="Q171" s="28">
        <f t="shared" si="192"/>
        <v>0</v>
      </c>
      <c r="R171" s="28">
        <f t="shared" si="200"/>
        <v>10</v>
      </c>
      <c r="S171" s="28">
        <f t="shared" si="201"/>
        <v>0</v>
      </c>
      <c r="T171" s="817">
        <f t="shared" si="214"/>
        <v>0</v>
      </c>
      <c r="U171" s="86">
        <f t="shared" si="215"/>
        <v>0</v>
      </c>
      <c r="V171" s="680" t="str">
        <f t="shared" si="216"/>
        <v xml:space="preserve"> </v>
      </c>
      <c r="W171" s="845">
        <v>-10</v>
      </c>
      <c r="X171" s="379">
        <v>-10</v>
      </c>
      <c r="Y171" s="28">
        <f t="shared" si="213"/>
        <v>-10</v>
      </c>
      <c r="Z171" s="544"/>
      <c r="AA171" s="951"/>
      <c r="AB171" s="365">
        <f t="shared" si="193"/>
        <v>0</v>
      </c>
      <c r="AC171" s="28"/>
      <c r="AD171" s="28">
        <f t="shared" si="203"/>
        <v>10</v>
      </c>
      <c r="AE171" s="28">
        <f t="shared" si="202"/>
        <v>0</v>
      </c>
      <c r="AF171" s="889"/>
      <c r="AG171" s="28">
        <f t="shared" si="217"/>
        <v>0</v>
      </c>
      <c r="AH171" s="146" t="str">
        <f t="shared" si="218"/>
        <v xml:space="preserve"> </v>
      </c>
      <c r="AI171" s="379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771"/>
      <c r="AO171" s="28">
        <f t="shared" si="221"/>
        <v>0</v>
      </c>
      <c r="AP171" s="198" t="str">
        <f t="shared" si="208"/>
        <v xml:space="preserve"> </v>
      </c>
      <c r="AQ171" s="145"/>
      <c r="AR171" s="357"/>
      <c r="AS171" s="28"/>
      <c r="AT171" s="28">
        <f t="shared" si="222"/>
        <v>0</v>
      </c>
      <c r="AU171" s="47" t="str">
        <f t="shared" si="211"/>
        <v xml:space="preserve"> </v>
      </c>
      <c r="AV171" s="726"/>
      <c r="AW171" s="28">
        <f t="shared" si="223"/>
        <v>0</v>
      </c>
      <c r="AX171" s="463" t="str">
        <f t="shared" si="212"/>
        <v xml:space="preserve"> </v>
      </c>
      <c r="AY171" s="531"/>
      <c r="AZ171" s="357"/>
      <c r="BA171" s="357">
        <f t="shared" si="185"/>
        <v>0</v>
      </c>
      <c r="BB171" s="357"/>
      <c r="BC171" s="28"/>
      <c r="BD171" s="28">
        <f t="shared" si="194"/>
        <v>0</v>
      </c>
      <c r="BE171" s="28"/>
      <c r="BF171" s="74">
        <f t="shared" si="204"/>
        <v>0</v>
      </c>
      <c r="BG171" s="34" t="str">
        <f t="shared" si="162"/>
        <v xml:space="preserve"> </v>
      </c>
      <c r="BH171" s="726"/>
      <c r="BI171" s="28">
        <f t="shared" si="151"/>
        <v>0</v>
      </c>
      <c r="BJ171" s="142" t="str">
        <f t="shared" si="168"/>
        <v xml:space="preserve"> </v>
      </c>
      <c r="BL171" s="807">
        <f t="shared" si="188"/>
        <v>0</v>
      </c>
      <c r="BM171" s="807">
        <f t="shared" si="189"/>
        <v>0</v>
      </c>
      <c r="BN171" s="794"/>
      <c r="BO171" s="794"/>
      <c r="BP171" s="794"/>
      <c r="BQ171" s="794"/>
    </row>
    <row r="172" spans="1:69" ht="21" customHeight="1" x14ac:dyDescent="0.25">
      <c r="A172" s="629" t="s">
        <v>365</v>
      </c>
      <c r="B172" s="617" t="s">
        <v>364</v>
      </c>
      <c r="C172" s="357">
        <f t="shared" si="224"/>
        <v>0</v>
      </c>
      <c r="D172" s="357">
        <f t="shared" si="224"/>
        <v>65</v>
      </c>
      <c r="E172" s="28">
        <f t="shared" si="225"/>
        <v>0</v>
      </c>
      <c r="F172" s="28">
        <f t="shared" si="190"/>
        <v>0</v>
      </c>
      <c r="G172" s="28">
        <f t="shared" si="226"/>
        <v>0</v>
      </c>
      <c r="H172" s="28">
        <f t="shared" si="186"/>
        <v>-65</v>
      </c>
      <c r="I172" s="28">
        <f t="shared" si="187"/>
        <v>0</v>
      </c>
      <c r="J172" s="817">
        <f t="shared" si="227"/>
        <v>0</v>
      </c>
      <c r="K172" s="74">
        <f t="shared" si="209"/>
        <v>0</v>
      </c>
      <c r="L172" s="178" t="str">
        <f t="shared" si="210"/>
        <v xml:space="preserve"> </v>
      </c>
      <c r="M172" s="357"/>
      <c r="N172" s="357"/>
      <c r="O172" s="28"/>
      <c r="P172" s="28"/>
      <c r="Q172" s="28"/>
      <c r="R172" s="28"/>
      <c r="S172" s="28"/>
      <c r="T172" s="817"/>
      <c r="U172" s="98"/>
      <c r="V172" s="685"/>
      <c r="W172" s="845"/>
      <c r="X172" s="379"/>
      <c r="Y172" s="28"/>
      <c r="Z172" s="544"/>
      <c r="AA172" s="951"/>
      <c r="AB172" s="365"/>
      <c r="AC172" s="28"/>
      <c r="AD172" s="28"/>
      <c r="AE172" s="28"/>
      <c r="AF172" s="889"/>
      <c r="AG172" s="28"/>
      <c r="AH172" s="146"/>
      <c r="AI172" s="379"/>
      <c r="AJ172" s="28"/>
      <c r="AK172" s="28"/>
      <c r="AL172" s="28"/>
      <c r="AM172" s="28"/>
      <c r="AN172" s="771"/>
      <c r="AO172" s="28"/>
      <c r="AP172" s="198"/>
      <c r="AQ172" s="145"/>
      <c r="AR172" s="357"/>
      <c r="AS172" s="28"/>
      <c r="AT172" s="28"/>
      <c r="AU172" s="74"/>
      <c r="AV172" s="726"/>
      <c r="AW172" s="28"/>
      <c r="AX172" s="482"/>
      <c r="AY172" s="531"/>
      <c r="AZ172" s="357">
        <v>65</v>
      </c>
      <c r="BA172" s="357">
        <f t="shared" si="185"/>
        <v>65</v>
      </c>
      <c r="BB172" s="357"/>
      <c r="BC172" s="28"/>
      <c r="BD172" s="28">
        <f t="shared" si="194"/>
        <v>0</v>
      </c>
      <c r="BE172" s="28"/>
      <c r="BF172" s="74">
        <f t="shared" si="204"/>
        <v>-65</v>
      </c>
      <c r="BG172" s="34">
        <f t="shared" si="162"/>
        <v>0</v>
      </c>
      <c r="BH172" s="726"/>
      <c r="BI172" s="28">
        <f t="shared" si="151"/>
        <v>0</v>
      </c>
      <c r="BJ172" s="142" t="str">
        <f t="shared" si="168"/>
        <v xml:space="preserve"> </v>
      </c>
      <c r="BL172" s="807"/>
      <c r="BM172" s="807"/>
      <c r="BN172" s="794"/>
      <c r="BO172" s="794"/>
      <c r="BP172" s="794"/>
      <c r="BQ172" s="794"/>
    </row>
    <row r="173" spans="1:69" ht="18.75" customHeight="1" x14ac:dyDescent="0.25">
      <c r="A173" s="629" t="s">
        <v>152</v>
      </c>
      <c r="B173" s="617" t="s">
        <v>153</v>
      </c>
      <c r="C173" s="556"/>
      <c r="D173" s="357">
        <f>N173+AZ173</f>
        <v>0</v>
      </c>
      <c r="E173" s="28">
        <f t="shared" si="225"/>
        <v>83.2</v>
      </c>
      <c r="F173" s="28">
        <f t="shared" si="190"/>
        <v>83.2</v>
      </c>
      <c r="G173" s="28">
        <f t="shared" si="226"/>
        <v>0</v>
      </c>
      <c r="H173" s="28">
        <f t="shared" si="186"/>
        <v>83.2</v>
      </c>
      <c r="I173" s="28" t="str">
        <f t="shared" si="187"/>
        <v xml:space="preserve"> </v>
      </c>
      <c r="J173" s="817">
        <f t="shared" si="227"/>
        <v>6.7</v>
      </c>
      <c r="K173" s="47">
        <f t="shared" si="209"/>
        <v>76.5</v>
      </c>
      <c r="L173" s="172" t="str">
        <f t="shared" si="210"/>
        <v>&gt;200</v>
      </c>
      <c r="M173" s="357">
        <f t="shared" si="197"/>
        <v>0</v>
      </c>
      <c r="N173" s="357">
        <f t="shared" si="198"/>
        <v>0</v>
      </c>
      <c r="O173" s="28">
        <f t="shared" si="228"/>
        <v>83.2</v>
      </c>
      <c r="P173" s="28">
        <f t="shared" si="191"/>
        <v>83.2</v>
      </c>
      <c r="Q173" s="28">
        <f t="shared" si="192"/>
        <v>0</v>
      </c>
      <c r="R173" s="28">
        <f t="shared" si="200"/>
        <v>83.2</v>
      </c>
      <c r="S173" s="28" t="str">
        <f t="shared" si="201"/>
        <v xml:space="preserve"> </v>
      </c>
      <c r="T173" s="817">
        <f t="shared" si="214"/>
        <v>6.7</v>
      </c>
      <c r="U173" s="86">
        <f t="shared" si="215"/>
        <v>76.5</v>
      </c>
      <c r="V173" s="680" t="str">
        <f t="shared" si="216"/>
        <v>&gt;200</v>
      </c>
      <c r="W173" s="845"/>
      <c r="X173" s="379"/>
      <c r="Y173" s="28">
        <f t="shared" si="213"/>
        <v>0</v>
      </c>
      <c r="Z173" s="544"/>
      <c r="AA173" s="974">
        <v>82.9</v>
      </c>
      <c r="AB173" s="357">
        <f t="shared" si="193"/>
        <v>82.9</v>
      </c>
      <c r="AC173" s="28"/>
      <c r="AD173" s="28">
        <f t="shared" si="203"/>
        <v>82.9</v>
      </c>
      <c r="AE173" s="28" t="str">
        <f t="shared" si="202"/>
        <v xml:space="preserve"> </v>
      </c>
      <c r="AF173" s="905">
        <v>6.7</v>
      </c>
      <c r="AG173" s="28">
        <f t="shared" si="217"/>
        <v>76.2</v>
      </c>
      <c r="AH173" s="146" t="str">
        <f t="shared" si="218"/>
        <v>&gt;200</v>
      </c>
      <c r="AI173" s="379"/>
      <c r="AJ173" s="28"/>
      <c r="AK173" s="28">
        <v>0.3</v>
      </c>
      <c r="AL173" s="28">
        <f t="shared" si="219"/>
        <v>0.3</v>
      </c>
      <c r="AM173" s="28" t="str">
        <f t="shared" si="220"/>
        <v xml:space="preserve"> </v>
      </c>
      <c r="AN173" s="771"/>
      <c r="AO173" s="28">
        <f t="shared" si="221"/>
        <v>0.3</v>
      </c>
      <c r="AP173" s="198">
        <f>IF(AK173&lt;&gt;0,IF(AN173/AK173*100&lt;0,100-AN173/AK173*100,IF(AN173/AK173*100&gt;200,"&gt;200",AN173/AK173*100))," ")</f>
        <v>0</v>
      </c>
      <c r="AQ173" s="145"/>
      <c r="AR173" s="357"/>
      <c r="AS173" s="28"/>
      <c r="AT173" s="28">
        <f t="shared" si="222"/>
        <v>0</v>
      </c>
      <c r="AU173" s="47" t="str">
        <f t="shared" si="211"/>
        <v xml:space="preserve"> </v>
      </c>
      <c r="AV173" s="726"/>
      <c r="AW173" s="28">
        <f t="shared" si="223"/>
        <v>0</v>
      </c>
      <c r="AX173" s="463" t="str">
        <f t="shared" si="212"/>
        <v xml:space="preserve"> </v>
      </c>
      <c r="AY173" s="531"/>
      <c r="AZ173" s="357"/>
      <c r="BA173" s="357">
        <f t="shared" si="185"/>
        <v>0</v>
      </c>
      <c r="BB173" s="357"/>
      <c r="BC173" s="28"/>
      <c r="BD173" s="28">
        <f t="shared" si="194"/>
        <v>0</v>
      </c>
      <c r="BE173" s="28"/>
      <c r="BF173" s="135">
        <f t="shared" si="204"/>
        <v>0</v>
      </c>
      <c r="BG173" s="34" t="str">
        <f t="shared" si="162"/>
        <v xml:space="preserve"> </v>
      </c>
      <c r="BH173" s="726"/>
      <c r="BI173" s="28">
        <f t="shared" si="151"/>
        <v>0</v>
      </c>
      <c r="BJ173" s="142" t="str">
        <f t="shared" si="168"/>
        <v xml:space="preserve"> </v>
      </c>
      <c r="BL173" s="807">
        <f t="shared" si="188"/>
        <v>-17.5</v>
      </c>
      <c r="BM173" s="807">
        <f t="shared" si="189"/>
        <v>-29.5</v>
      </c>
      <c r="BN173" s="801">
        <v>-29.5</v>
      </c>
      <c r="BO173" s="801"/>
      <c r="BP173" s="801"/>
      <c r="BQ173" s="751">
        <v>12</v>
      </c>
    </row>
    <row r="174" spans="1:69" s="8" customFormat="1" ht="19.5" customHeight="1" x14ac:dyDescent="0.25">
      <c r="A174" s="628" t="s">
        <v>156</v>
      </c>
      <c r="B174" s="621" t="s">
        <v>154</v>
      </c>
      <c r="C174" s="365">
        <f>M174+AY174</f>
        <v>10.9</v>
      </c>
      <c r="D174" s="365">
        <f>N174+AZ174</f>
        <v>10.9</v>
      </c>
      <c r="E174" s="49">
        <f t="shared" si="225"/>
        <v>0</v>
      </c>
      <c r="F174" s="49">
        <f t="shared" si="190"/>
        <v>0</v>
      </c>
      <c r="G174" s="49">
        <f t="shared" si="226"/>
        <v>0</v>
      </c>
      <c r="H174" s="49">
        <f t="shared" si="186"/>
        <v>-10.9</v>
      </c>
      <c r="I174" s="49">
        <f t="shared" si="187"/>
        <v>0</v>
      </c>
      <c r="J174" s="826">
        <f t="shared" si="227"/>
        <v>-2.5</v>
      </c>
      <c r="K174" s="71">
        <f t="shared" si="209"/>
        <v>2.5</v>
      </c>
      <c r="L174" s="175">
        <f t="shared" si="210"/>
        <v>0</v>
      </c>
      <c r="M174" s="365">
        <f t="shared" si="197"/>
        <v>0</v>
      </c>
      <c r="N174" s="365">
        <f t="shared" si="198"/>
        <v>0</v>
      </c>
      <c r="O174" s="49">
        <f t="shared" si="228"/>
        <v>0</v>
      </c>
      <c r="P174" s="49">
        <f t="shared" si="191"/>
        <v>0</v>
      </c>
      <c r="Q174" s="49">
        <f t="shared" si="192"/>
        <v>0</v>
      </c>
      <c r="R174" s="49">
        <f t="shared" si="200"/>
        <v>0</v>
      </c>
      <c r="S174" s="49" t="str">
        <f t="shared" si="201"/>
        <v xml:space="preserve"> </v>
      </c>
      <c r="T174" s="826">
        <f t="shared" si="214"/>
        <v>0</v>
      </c>
      <c r="U174" s="95">
        <f t="shared" si="215"/>
        <v>0</v>
      </c>
      <c r="V174" s="682" t="str">
        <f t="shared" si="216"/>
        <v xml:space="preserve"> </v>
      </c>
      <c r="W174" s="854">
        <f>W175+W176+W179+W180</f>
        <v>0</v>
      </c>
      <c r="X174" s="442">
        <f>X175+X176+X179+X180</f>
        <v>0</v>
      </c>
      <c r="Y174" s="28">
        <f t="shared" si="213"/>
        <v>0</v>
      </c>
      <c r="Z174" s="930">
        <f>Z175+Z176+Z179+Z180</f>
        <v>0</v>
      </c>
      <c r="AA174" s="960">
        <f>AA175+AA176+AA179+AA180</f>
        <v>0</v>
      </c>
      <c r="AB174" s="357">
        <f t="shared" si="193"/>
        <v>0</v>
      </c>
      <c r="AC174" s="49">
        <f>AC175+AC177+AC179+AC180</f>
        <v>0</v>
      </c>
      <c r="AD174" s="49">
        <f t="shared" si="203"/>
        <v>0</v>
      </c>
      <c r="AE174" s="49" t="str">
        <f t="shared" si="202"/>
        <v xml:space="preserve"> </v>
      </c>
      <c r="AF174" s="895">
        <f>AF175+AF176+AF179+AF180</f>
        <v>0</v>
      </c>
      <c r="AG174" s="49">
        <f t="shared" si="217"/>
        <v>0</v>
      </c>
      <c r="AH174" s="154" t="str">
        <f t="shared" si="218"/>
        <v xml:space="preserve"> </v>
      </c>
      <c r="AI174" s="442">
        <f>AI176</f>
        <v>0</v>
      </c>
      <c r="AJ174" s="49">
        <f>AJ176</f>
        <v>0</v>
      </c>
      <c r="AK174" s="49">
        <f>AK175+AK176+AK179+AK180</f>
        <v>0</v>
      </c>
      <c r="AL174" s="49">
        <f t="shared" si="219"/>
        <v>0</v>
      </c>
      <c r="AM174" s="49" t="str">
        <f t="shared" si="220"/>
        <v xml:space="preserve"> </v>
      </c>
      <c r="AN174" s="781">
        <f>AN176</f>
        <v>0</v>
      </c>
      <c r="AO174" s="49">
        <f t="shared" si="221"/>
        <v>0</v>
      </c>
      <c r="AP174" s="198" t="str">
        <f t="shared" si="208"/>
        <v xml:space="preserve"> </v>
      </c>
      <c r="AQ174" s="169"/>
      <c r="AR174" s="365"/>
      <c r="AS174" s="49">
        <f>AS175+AS177+AS179+AS180</f>
        <v>0</v>
      </c>
      <c r="AT174" s="49">
        <f t="shared" si="222"/>
        <v>0</v>
      </c>
      <c r="AU174" s="71" t="str">
        <f t="shared" si="211"/>
        <v xml:space="preserve"> </v>
      </c>
      <c r="AV174" s="732"/>
      <c r="AW174" s="49">
        <f t="shared" si="223"/>
        <v>0</v>
      </c>
      <c r="AX174" s="480" t="str">
        <f t="shared" si="212"/>
        <v xml:space="preserve"> </v>
      </c>
      <c r="AY174" s="365">
        <f>AY175+AY177+AY179+AY180</f>
        <v>10.9</v>
      </c>
      <c r="AZ174" s="365">
        <f>AZ175+AZ177+AZ179+AZ180</f>
        <v>10.9</v>
      </c>
      <c r="BA174" s="365">
        <f t="shared" si="185"/>
        <v>10.9</v>
      </c>
      <c r="BB174" s="365">
        <f>BB175+BB177+BB179+BB180</f>
        <v>0</v>
      </c>
      <c r="BC174" s="49">
        <f>BC175+BC177+BC179+BC180</f>
        <v>0</v>
      </c>
      <c r="BD174" s="49">
        <f t="shared" si="194"/>
        <v>0</v>
      </c>
      <c r="BE174" s="49">
        <f>BE175+BE177+BE179+BE180</f>
        <v>0</v>
      </c>
      <c r="BF174" s="129">
        <f t="shared" si="204"/>
        <v>-10.9</v>
      </c>
      <c r="BG174" s="49">
        <f t="shared" si="162"/>
        <v>0</v>
      </c>
      <c r="BH174" s="732">
        <f>BH175+BH177+BH179+BH180</f>
        <v>-2.5</v>
      </c>
      <c r="BI174" s="49">
        <f t="shared" ref="BI174:BI204" si="229">BC174-BH174</f>
        <v>2.5</v>
      </c>
      <c r="BJ174" s="142">
        <f t="shared" si="168"/>
        <v>0</v>
      </c>
      <c r="BK174" s="2"/>
      <c r="BL174" s="807">
        <f t="shared" si="188"/>
        <v>0</v>
      </c>
      <c r="BM174" s="807">
        <f t="shared" si="189"/>
        <v>0</v>
      </c>
      <c r="BN174" s="797">
        <v>0</v>
      </c>
      <c r="BO174" s="797"/>
      <c r="BP174" s="797"/>
      <c r="BQ174" s="794">
        <v>0</v>
      </c>
    </row>
    <row r="175" spans="1:69" ht="21" customHeight="1" x14ac:dyDescent="0.25">
      <c r="A175" s="622" t="s">
        <v>155</v>
      </c>
      <c r="B175" s="623" t="s">
        <v>157</v>
      </c>
      <c r="C175" s="357">
        <f>M175+AY175</f>
        <v>10.9</v>
      </c>
      <c r="D175" s="357">
        <f>N175+AZ175</f>
        <v>10.9</v>
      </c>
      <c r="E175" s="28">
        <f t="shared" si="225"/>
        <v>0</v>
      </c>
      <c r="F175" s="28">
        <f t="shared" si="190"/>
        <v>0</v>
      </c>
      <c r="G175" s="28">
        <f t="shared" si="226"/>
        <v>0</v>
      </c>
      <c r="H175" s="49">
        <f t="shared" si="186"/>
        <v>-10.9</v>
      </c>
      <c r="I175" s="49">
        <f t="shared" si="187"/>
        <v>0</v>
      </c>
      <c r="J175" s="817">
        <f t="shared" si="227"/>
        <v>-2.5</v>
      </c>
      <c r="K175" s="72">
        <f t="shared" si="209"/>
        <v>2.5</v>
      </c>
      <c r="L175" s="176">
        <f t="shared" si="210"/>
        <v>0</v>
      </c>
      <c r="M175" s="357">
        <f t="shared" si="197"/>
        <v>0</v>
      </c>
      <c r="N175" s="357">
        <f t="shared" si="198"/>
        <v>0</v>
      </c>
      <c r="O175" s="28">
        <f t="shared" si="228"/>
        <v>0</v>
      </c>
      <c r="P175" s="28">
        <f t="shared" si="191"/>
        <v>0</v>
      </c>
      <c r="Q175" s="28">
        <f t="shared" si="192"/>
        <v>0</v>
      </c>
      <c r="R175" s="28">
        <f t="shared" si="200"/>
        <v>0</v>
      </c>
      <c r="S175" s="28" t="str">
        <f t="shared" si="201"/>
        <v xml:space="preserve"> </v>
      </c>
      <c r="T175" s="826">
        <f t="shared" si="214"/>
        <v>0</v>
      </c>
      <c r="U175" s="96">
        <f t="shared" si="215"/>
        <v>0</v>
      </c>
      <c r="V175" s="680" t="str">
        <f t="shared" si="216"/>
        <v xml:space="preserve"> </v>
      </c>
      <c r="W175" s="845"/>
      <c r="X175" s="379"/>
      <c r="Y175" s="28">
        <f t="shared" si="213"/>
        <v>0</v>
      </c>
      <c r="Z175" s="544"/>
      <c r="AA175" s="951"/>
      <c r="AB175" s="357">
        <f t="shared" si="193"/>
        <v>0</v>
      </c>
      <c r="AC175" s="28"/>
      <c r="AD175" s="28">
        <f t="shared" si="203"/>
        <v>0</v>
      </c>
      <c r="AE175" s="28" t="str">
        <f t="shared" si="202"/>
        <v xml:space="preserve"> </v>
      </c>
      <c r="AF175" s="889"/>
      <c r="AG175" s="28">
        <f t="shared" si="217"/>
        <v>0</v>
      </c>
      <c r="AH175" s="146" t="str">
        <f t="shared" si="218"/>
        <v xml:space="preserve"> </v>
      </c>
      <c r="AI175" s="379"/>
      <c r="AJ175" s="28"/>
      <c r="AK175" s="28"/>
      <c r="AL175" s="49">
        <f t="shared" si="219"/>
        <v>0</v>
      </c>
      <c r="AM175" s="28" t="str">
        <f t="shared" si="220"/>
        <v xml:space="preserve"> </v>
      </c>
      <c r="AN175" s="771"/>
      <c r="AO175" s="28">
        <f t="shared" si="221"/>
        <v>0</v>
      </c>
      <c r="AP175" s="198" t="str">
        <f t="shared" si="208"/>
        <v xml:space="preserve"> </v>
      </c>
      <c r="AQ175" s="145"/>
      <c r="AR175" s="357"/>
      <c r="AS175" s="28"/>
      <c r="AT175" s="28">
        <f t="shared" si="222"/>
        <v>0</v>
      </c>
      <c r="AU175" s="47" t="str">
        <f t="shared" si="211"/>
        <v xml:space="preserve"> </v>
      </c>
      <c r="AV175" s="726"/>
      <c r="AW175" s="28">
        <f t="shared" si="223"/>
        <v>0</v>
      </c>
      <c r="AX175" s="463" t="str">
        <f t="shared" si="212"/>
        <v xml:space="preserve"> </v>
      </c>
      <c r="AY175" s="531">
        <v>10.9</v>
      </c>
      <c r="AZ175" s="357">
        <v>10.9</v>
      </c>
      <c r="BA175" s="357">
        <f t="shared" si="185"/>
        <v>10.9</v>
      </c>
      <c r="BB175" s="357"/>
      <c r="BC175" s="28"/>
      <c r="BD175" s="28">
        <f t="shared" si="194"/>
        <v>0</v>
      </c>
      <c r="BE175" s="28"/>
      <c r="BF175" s="74">
        <f t="shared" si="204"/>
        <v>-10.9</v>
      </c>
      <c r="BG175" s="28">
        <f t="shared" si="162"/>
        <v>0</v>
      </c>
      <c r="BH175" s="726">
        <v>-2.5</v>
      </c>
      <c r="BI175" s="28">
        <f t="shared" si="229"/>
        <v>2.5</v>
      </c>
      <c r="BJ175" s="142">
        <f t="shared" si="168"/>
        <v>0</v>
      </c>
      <c r="BL175" s="807">
        <f t="shared" si="188"/>
        <v>0</v>
      </c>
      <c r="BM175" s="807">
        <f t="shared" si="189"/>
        <v>0</v>
      </c>
      <c r="BN175" s="794"/>
      <c r="BO175" s="794"/>
      <c r="BP175" s="794"/>
      <c r="BQ175" s="801"/>
    </row>
    <row r="176" spans="1:69" ht="21" customHeight="1" x14ac:dyDescent="0.25">
      <c r="A176" s="622" t="s">
        <v>313</v>
      </c>
      <c r="B176" s="623" t="s">
        <v>159</v>
      </c>
      <c r="C176" s="379">
        <f>C177+C178</f>
        <v>0</v>
      </c>
      <c r="D176" s="379">
        <f>D177+D178</f>
        <v>0</v>
      </c>
      <c r="E176" s="28">
        <f>E177+E178</f>
        <v>0</v>
      </c>
      <c r="F176" s="28">
        <f>F177+F178</f>
        <v>0</v>
      </c>
      <c r="G176" s="357">
        <f>G177+G178</f>
        <v>0</v>
      </c>
      <c r="H176" s="28">
        <f t="shared" si="186"/>
        <v>0</v>
      </c>
      <c r="I176" s="28" t="str">
        <f t="shared" si="187"/>
        <v xml:space="preserve"> </v>
      </c>
      <c r="J176" s="817">
        <f t="shared" si="227"/>
        <v>0</v>
      </c>
      <c r="K176" s="72">
        <f t="shared" si="209"/>
        <v>0</v>
      </c>
      <c r="L176" s="176" t="str">
        <f t="shared" si="210"/>
        <v xml:space="preserve"> </v>
      </c>
      <c r="M176" s="357">
        <f t="shared" ref="M176:M204" si="230">W176+AI176+AQ176</f>
        <v>0</v>
      </c>
      <c r="N176" s="379">
        <f>N177+N178</f>
        <v>0</v>
      </c>
      <c r="O176" s="28">
        <f>O177+O178</f>
        <v>0</v>
      </c>
      <c r="P176" s="28">
        <f>P177+P178</f>
        <v>0</v>
      </c>
      <c r="Q176" s="28">
        <f>Q177+Q178</f>
        <v>0</v>
      </c>
      <c r="R176" s="28">
        <f>R177+R178</f>
        <v>0</v>
      </c>
      <c r="S176" s="28" t="str">
        <f t="shared" si="201"/>
        <v xml:space="preserve"> </v>
      </c>
      <c r="T176" s="833">
        <f t="shared" si="214"/>
        <v>0</v>
      </c>
      <c r="U176" s="834">
        <f t="shared" si="215"/>
        <v>0</v>
      </c>
      <c r="V176" s="680"/>
      <c r="W176" s="845">
        <f t="shared" ref="W176:AD176" si="231">W177+W178</f>
        <v>0</v>
      </c>
      <c r="X176" s="379">
        <f t="shared" si="231"/>
        <v>0</v>
      </c>
      <c r="Y176" s="28">
        <f t="shared" si="213"/>
        <v>0</v>
      </c>
      <c r="Z176" s="544"/>
      <c r="AA176" s="951">
        <f t="shared" si="231"/>
        <v>0</v>
      </c>
      <c r="AB176" s="379">
        <f t="shared" si="231"/>
        <v>0</v>
      </c>
      <c r="AC176" s="28">
        <f t="shared" si="231"/>
        <v>0</v>
      </c>
      <c r="AD176" s="28">
        <f t="shared" si="231"/>
        <v>0</v>
      </c>
      <c r="AE176" s="28" t="str">
        <f t="shared" si="202"/>
        <v xml:space="preserve"> </v>
      </c>
      <c r="AF176" s="889">
        <f>AF177+AF178</f>
        <v>0</v>
      </c>
      <c r="AG176" s="28">
        <f t="shared" si="217"/>
        <v>0</v>
      </c>
      <c r="AH176" s="146"/>
      <c r="AI176" s="379"/>
      <c r="AJ176" s="28">
        <f>AJ177+AJ178</f>
        <v>0</v>
      </c>
      <c r="AK176" s="28">
        <f>AK177+AK178</f>
        <v>0</v>
      </c>
      <c r="AL176" s="28">
        <f>AL177+AL178</f>
        <v>0</v>
      </c>
      <c r="AM176" s="28"/>
      <c r="AN176" s="28">
        <f>AN177+AN178</f>
        <v>0</v>
      </c>
      <c r="AO176" s="28">
        <f>AO177+AO178</f>
        <v>0</v>
      </c>
      <c r="AP176" s="198" t="str">
        <f t="shared" si="208"/>
        <v xml:space="preserve"> </v>
      </c>
      <c r="AQ176" s="145"/>
      <c r="AR176" s="357"/>
      <c r="AS176" s="28"/>
      <c r="AT176" s="28"/>
      <c r="AU176" s="47"/>
      <c r="AV176" s="726"/>
      <c r="AW176" s="28"/>
      <c r="AX176" s="463"/>
      <c r="AY176" s="531"/>
      <c r="AZ176" s="357"/>
      <c r="BA176" s="357">
        <f t="shared" si="185"/>
        <v>0</v>
      </c>
      <c r="BB176" s="357"/>
      <c r="BC176" s="28"/>
      <c r="BD176" s="28"/>
      <c r="BE176" s="28"/>
      <c r="BF176" s="74"/>
      <c r="BG176" s="28"/>
      <c r="BH176" s="726"/>
      <c r="BI176" s="28">
        <f t="shared" si="229"/>
        <v>0</v>
      </c>
      <c r="BJ176" s="142" t="str">
        <f t="shared" si="168"/>
        <v xml:space="preserve"> </v>
      </c>
      <c r="BL176" s="807">
        <f t="shared" si="188"/>
        <v>0</v>
      </c>
      <c r="BM176" s="807">
        <f t="shared" si="189"/>
        <v>0</v>
      </c>
      <c r="BN176" s="794"/>
      <c r="BO176" s="794"/>
      <c r="BP176" s="794"/>
      <c r="BQ176" s="797"/>
    </row>
    <row r="177" spans="1:69" ht="28.5" customHeight="1" x14ac:dyDescent="0.25">
      <c r="A177" s="622" t="s">
        <v>311</v>
      </c>
      <c r="B177" s="623" t="s">
        <v>159</v>
      </c>
      <c r="C177" s="357">
        <f>M177+AY177</f>
        <v>0</v>
      </c>
      <c r="D177" s="357">
        <f>N177+AZ177</f>
        <v>0</v>
      </c>
      <c r="E177" s="28">
        <f t="shared" ref="E177:E186" si="232">O177+BC177</f>
        <v>0</v>
      </c>
      <c r="F177" s="28">
        <f t="shared" si="190"/>
        <v>0</v>
      </c>
      <c r="G177" s="28">
        <f>Q177+BE177</f>
        <v>0</v>
      </c>
      <c r="H177" s="28">
        <f t="shared" si="186"/>
        <v>0</v>
      </c>
      <c r="I177" s="28" t="str">
        <f t="shared" si="187"/>
        <v xml:space="preserve"> </v>
      </c>
      <c r="J177" s="817">
        <f t="shared" si="227"/>
        <v>0</v>
      </c>
      <c r="K177" s="47">
        <f t="shared" si="209"/>
        <v>0</v>
      </c>
      <c r="L177" s="172" t="str">
        <f t="shared" si="210"/>
        <v xml:space="preserve"> </v>
      </c>
      <c r="M177" s="357">
        <f t="shared" si="230"/>
        <v>0</v>
      </c>
      <c r="N177" s="357">
        <f t="shared" ref="N177:N204" si="233">X177+AJ177+AR177</f>
        <v>0</v>
      </c>
      <c r="O177" s="28">
        <f t="shared" si="228"/>
        <v>0</v>
      </c>
      <c r="P177" s="28">
        <f t="shared" si="191"/>
        <v>0</v>
      </c>
      <c r="Q177" s="28">
        <f t="shared" si="192"/>
        <v>0</v>
      </c>
      <c r="R177" s="28">
        <f t="shared" si="200"/>
        <v>0</v>
      </c>
      <c r="S177" s="28" t="str">
        <f t="shared" si="201"/>
        <v xml:space="preserve"> </v>
      </c>
      <c r="T177" s="826">
        <f t="shared" si="214"/>
        <v>0</v>
      </c>
      <c r="U177" s="96">
        <f t="shared" si="215"/>
        <v>0</v>
      </c>
      <c r="V177" s="680" t="str">
        <f t="shared" si="216"/>
        <v xml:space="preserve"> </v>
      </c>
      <c r="W177" s="845"/>
      <c r="X177" s="379"/>
      <c r="Y177" s="28">
        <f t="shared" si="213"/>
        <v>0</v>
      </c>
      <c r="Z177" s="544"/>
      <c r="AA177" s="951"/>
      <c r="AB177" s="370">
        <f>AA177-AC177</f>
        <v>0</v>
      </c>
      <c r="AC177" s="28"/>
      <c r="AD177" s="28">
        <f t="shared" si="203"/>
        <v>0</v>
      </c>
      <c r="AE177" s="28" t="str">
        <f t="shared" si="202"/>
        <v xml:space="preserve"> </v>
      </c>
      <c r="AF177" s="889"/>
      <c r="AG177" s="28">
        <f t="shared" si="217"/>
        <v>0</v>
      </c>
      <c r="AH177" s="146" t="str">
        <f t="shared" si="218"/>
        <v xml:space="preserve"> </v>
      </c>
      <c r="AI177" s="379"/>
      <c r="AJ177" s="28"/>
      <c r="AK177" s="28"/>
      <c r="AL177" s="49">
        <f t="shared" si="219"/>
        <v>0</v>
      </c>
      <c r="AM177" s="28" t="str">
        <f t="shared" si="220"/>
        <v xml:space="preserve"> </v>
      </c>
      <c r="AN177" s="771"/>
      <c r="AO177" s="28">
        <f t="shared" si="221"/>
        <v>0</v>
      </c>
      <c r="AP177" s="198" t="str">
        <f t="shared" si="208"/>
        <v xml:space="preserve"> </v>
      </c>
      <c r="AQ177" s="145"/>
      <c r="AR177" s="357"/>
      <c r="AS177" s="28"/>
      <c r="AT177" s="28">
        <f t="shared" si="222"/>
        <v>0</v>
      </c>
      <c r="AU177" s="47" t="str">
        <f t="shared" si="211"/>
        <v xml:space="preserve"> </v>
      </c>
      <c r="AV177" s="726"/>
      <c r="AW177" s="28">
        <f t="shared" si="223"/>
        <v>0</v>
      </c>
      <c r="AX177" s="463" t="str">
        <f t="shared" si="212"/>
        <v xml:space="preserve"> </v>
      </c>
      <c r="AY177" s="531"/>
      <c r="AZ177" s="357"/>
      <c r="BA177" s="357">
        <f t="shared" si="185"/>
        <v>0</v>
      </c>
      <c r="BB177" s="357"/>
      <c r="BC177" s="28"/>
      <c r="BD177" s="28">
        <f t="shared" si="194"/>
        <v>0</v>
      </c>
      <c r="BE177" s="28"/>
      <c r="BF177" s="127">
        <f t="shared" si="204"/>
        <v>0</v>
      </c>
      <c r="BG177" s="28" t="str">
        <f t="shared" si="162"/>
        <v xml:space="preserve"> </v>
      </c>
      <c r="BH177" s="732"/>
      <c r="BI177" s="49">
        <f t="shared" si="229"/>
        <v>0</v>
      </c>
      <c r="BJ177" s="142" t="str">
        <f t="shared" si="168"/>
        <v xml:space="preserve"> </v>
      </c>
      <c r="BL177" s="807">
        <f t="shared" si="188"/>
        <v>0</v>
      </c>
      <c r="BM177" s="807">
        <f t="shared" si="189"/>
        <v>0</v>
      </c>
      <c r="BN177" s="794"/>
      <c r="BO177" s="794"/>
      <c r="BP177" s="794"/>
      <c r="BQ177" s="797"/>
    </row>
    <row r="178" spans="1:69" ht="28.5" customHeight="1" x14ac:dyDescent="0.25">
      <c r="A178" s="622" t="s">
        <v>312</v>
      </c>
      <c r="B178" s="623" t="s">
        <v>159</v>
      </c>
      <c r="C178" s="357">
        <f>M178+AY178</f>
        <v>0</v>
      </c>
      <c r="D178" s="357">
        <f>N178+AZ178</f>
        <v>0</v>
      </c>
      <c r="E178" s="28">
        <f t="shared" si="232"/>
        <v>0</v>
      </c>
      <c r="F178" s="28">
        <f t="shared" si="190"/>
        <v>0</v>
      </c>
      <c r="G178" s="28"/>
      <c r="H178" s="28">
        <f t="shared" si="186"/>
        <v>0</v>
      </c>
      <c r="I178" s="28" t="str">
        <f t="shared" si="187"/>
        <v xml:space="preserve"> </v>
      </c>
      <c r="J178" s="817">
        <f t="shared" si="227"/>
        <v>0</v>
      </c>
      <c r="K178" s="74">
        <f t="shared" si="209"/>
        <v>0</v>
      </c>
      <c r="L178" s="178" t="str">
        <f t="shared" si="210"/>
        <v xml:space="preserve"> </v>
      </c>
      <c r="M178" s="357">
        <f t="shared" si="230"/>
        <v>0</v>
      </c>
      <c r="N178" s="357">
        <f t="shared" si="233"/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826">
        <f t="shared" si="214"/>
        <v>0</v>
      </c>
      <c r="U178" s="96">
        <f t="shared" si="215"/>
        <v>0</v>
      </c>
      <c r="V178" s="680"/>
      <c r="W178" s="845"/>
      <c r="X178" s="379"/>
      <c r="Y178" s="28">
        <f t="shared" si="213"/>
        <v>0</v>
      </c>
      <c r="Z178" s="544"/>
      <c r="AA178" s="951"/>
      <c r="AB178" s="370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89"/>
      <c r="AG178" s="28">
        <f t="shared" si="217"/>
        <v>0</v>
      </c>
      <c r="AH178" s="146"/>
      <c r="AI178" s="379"/>
      <c r="AJ178" s="28"/>
      <c r="AK178" s="28"/>
      <c r="AL178" s="49">
        <f t="shared" si="219"/>
        <v>0</v>
      </c>
      <c r="AM178" s="28"/>
      <c r="AN178" s="771"/>
      <c r="AO178" s="28">
        <f t="shared" si="221"/>
        <v>0</v>
      </c>
      <c r="AP178" s="198" t="str">
        <f t="shared" si="208"/>
        <v xml:space="preserve"> </v>
      </c>
      <c r="AQ178" s="145"/>
      <c r="AR178" s="357"/>
      <c r="AS178" s="28"/>
      <c r="AT178" s="28"/>
      <c r="AU178" s="47"/>
      <c r="AV178" s="726"/>
      <c r="AW178" s="28"/>
      <c r="AX178" s="463"/>
      <c r="AY178" s="531"/>
      <c r="AZ178" s="357"/>
      <c r="BA178" s="357">
        <f t="shared" si="185"/>
        <v>0</v>
      </c>
      <c r="BB178" s="357"/>
      <c r="BC178" s="28"/>
      <c r="BD178" s="28"/>
      <c r="BE178" s="28"/>
      <c r="BF178" s="127"/>
      <c r="BG178" s="28"/>
      <c r="BH178" s="732"/>
      <c r="BI178" s="49">
        <f t="shared" si="229"/>
        <v>0</v>
      </c>
      <c r="BJ178" s="142" t="str">
        <f t="shared" si="168"/>
        <v xml:space="preserve"> </v>
      </c>
      <c r="BL178" s="807">
        <f t="shared" si="188"/>
        <v>0</v>
      </c>
      <c r="BM178" s="807">
        <f t="shared" si="189"/>
        <v>0</v>
      </c>
      <c r="BN178" s="794"/>
      <c r="BO178" s="797"/>
      <c r="BP178" s="797"/>
      <c r="BQ178" s="797"/>
    </row>
    <row r="179" spans="1:69" ht="30.75" customHeight="1" x14ac:dyDescent="0.25">
      <c r="A179" s="622" t="s">
        <v>162</v>
      </c>
      <c r="B179" s="623" t="s">
        <v>160</v>
      </c>
      <c r="C179" s="557"/>
      <c r="D179" s="357">
        <f t="shared" ref="D179:D186" si="234">N179+AZ179</f>
        <v>0</v>
      </c>
      <c r="E179" s="28">
        <f t="shared" si="232"/>
        <v>0</v>
      </c>
      <c r="F179" s="28">
        <f t="shared" si="190"/>
        <v>0</v>
      </c>
      <c r="G179" s="28">
        <f t="shared" ref="G179:G186" si="235">Q179+BE179</f>
        <v>0</v>
      </c>
      <c r="H179" s="49">
        <f t="shared" si="186"/>
        <v>0</v>
      </c>
      <c r="I179" s="28" t="str">
        <f t="shared" si="187"/>
        <v xml:space="preserve"> </v>
      </c>
      <c r="J179" s="817">
        <f t="shared" si="227"/>
        <v>0</v>
      </c>
      <c r="K179" s="47">
        <f t="shared" si="209"/>
        <v>0</v>
      </c>
      <c r="L179" s="172" t="str">
        <f t="shared" si="210"/>
        <v xml:space="preserve"> </v>
      </c>
      <c r="M179" s="357">
        <f t="shared" si="230"/>
        <v>0</v>
      </c>
      <c r="N179" s="357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826">
        <f t="shared" si="214"/>
        <v>0</v>
      </c>
      <c r="U179" s="96">
        <f t="shared" si="215"/>
        <v>0</v>
      </c>
      <c r="V179" s="680" t="str">
        <f t="shared" si="216"/>
        <v xml:space="preserve"> </v>
      </c>
      <c r="W179" s="845"/>
      <c r="X179" s="379"/>
      <c r="Y179" s="28">
        <f t="shared" si="213"/>
        <v>0</v>
      </c>
      <c r="Z179" s="544"/>
      <c r="AA179" s="951"/>
      <c r="AB179" s="370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89"/>
      <c r="AG179" s="28">
        <f t="shared" si="217"/>
        <v>0</v>
      </c>
      <c r="AH179" s="146" t="str">
        <f t="shared" si="218"/>
        <v xml:space="preserve"> </v>
      </c>
      <c r="AI179" s="379"/>
      <c r="AJ179" s="28"/>
      <c r="AK179" s="28"/>
      <c r="AL179" s="49">
        <f t="shared" si="219"/>
        <v>0</v>
      </c>
      <c r="AM179" s="28" t="str">
        <f t="shared" si="220"/>
        <v xml:space="preserve"> </v>
      </c>
      <c r="AN179" s="771"/>
      <c r="AO179" s="28">
        <f t="shared" si="221"/>
        <v>0</v>
      </c>
      <c r="AP179" s="198" t="str">
        <f t="shared" si="208"/>
        <v xml:space="preserve"> </v>
      </c>
      <c r="AQ179" s="145"/>
      <c r="AR179" s="357"/>
      <c r="AS179" s="28"/>
      <c r="AT179" s="28">
        <f t="shared" si="222"/>
        <v>0</v>
      </c>
      <c r="AU179" s="47" t="str">
        <f t="shared" si="211"/>
        <v xml:space="preserve"> </v>
      </c>
      <c r="AV179" s="726"/>
      <c r="AW179" s="28">
        <f t="shared" si="223"/>
        <v>0</v>
      </c>
      <c r="AX179" s="463" t="str">
        <f t="shared" si="212"/>
        <v xml:space="preserve"> </v>
      </c>
      <c r="AY179" s="531"/>
      <c r="AZ179" s="357"/>
      <c r="BA179" s="357">
        <f t="shared" si="185"/>
        <v>0</v>
      </c>
      <c r="BB179" s="357"/>
      <c r="BC179" s="28"/>
      <c r="BD179" s="28">
        <f t="shared" si="194"/>
        <v>0</v>
      </c>
      <c r="BE179" s="28"/>
      <c r="BF179" s="74">
        <f t="shared" si="204"/>
        <v>0</v>
      </c>
      <c r="BG179" s="28" t="str">
        <f t="shared" si="162"/>
        <v xml:space="preserve"> </v>
      </c>
      <c r="BH179" s="735"/>
      <c r="BI179" s="57">
        <f t="shared" si="229"/>
        <v>0</v>
      </c>
      <c r="BJ179" s="142" t="str">
        <f t="shared" si="168"/>
        <v xml:space="preserve"> </v>
      </c>
      <c r="BL179" s="807">
        <f t="shared" si="188"/>
        <v>0</v>
      </c>
      <c r="BM179" s="807">
        <f t="shared" si="189"/>
        <v>0</v>
      </c>
      <c r="BN179" s="794"/>
      <c r="BO179" s="794"/>
      <c r="BP179" s="794"/>
      <c r="BQ179" s="794"/>
    </row>
    <row r="180" spans="1:69" ht="29.25" customHeight="1" x14ac:dyDescent="0.25">
      <c r="A180" s="622" t="s">
        <v>163</v>
      </c>
      <c r="B180" s="623" t="s">
        <v>161</v>
      </c>
      <c r="C180" s="557"/>
      <c r="D180" s="357">
        <f t="shared" si="234"/>
        <v>0</v>
      </c>
      <c r="E180" s="28">
        <f t="shared" si="232"/>
        <v>0</v>
      </c>
      <c r="F180" s="28">
        <f t="shared" si="190"/>
        <v>0</v>
      </c>
      <c r="G180" s="28">
        <f t="shared" si="235"/>
        <v>0</v>
      </c>
      <c r="H180" s="28">
        <f t="shared" si="186"/>
        <v>0</v>
      </c>
      <c r="I180" s="28" t="str">
        <f t="shared" si="187"/>
        <v xml:space="preserve"> </v>
      </c>
      <c r="J180" s="817">
        <f t="shared" si="227"/>
        <v>0</v>
      </c>
      <c r="K180" s="47">
        <f t="shared" si="209"/>
        <v>0</v>
      </c>
      <c r="L180" s="172" t="str">
        <f t="shared" si="210"/>
        <v xml:space="preserve"> </v>
      </c>
      <c r="M180" s="357">
        <f t="shared" si="230"/>
        <v>0</v>
      </c>
      <c r="N180" s="357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826">
        <f t="shared" si="214"/>
        <v>0</v>
      </c>
      <c r="U180" s="96">
        <f t="shared" si="215"/>
        <v>0</v>
      </c>
      <c r="V180" s="680" t="str">
        <f t="shared" si="216"/>
        <v xml:space="preserve"> </v>
      </c>
      <c r="W180" s="845"/>
      <c r="X180" s="379"/>
      <c r="Y180" s="28">
        <f t="shared" si="213"/>
        <v>0</v>
      </c>
      <c r="Z180" s="544"/>
      <c r="AA180" s="951"/>
      <c r="AB180" s="357">
        <f t="shared" si="193"/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89"/>
      <c r="AG180" s="28">
        <f t="shared" si="217"/>
        <v>0</v>
      </c>
      <c r="AH180" s="146" t="str">
        <f t="shared" si="218"/>
        <v xml:space="preserve"> </v>
      </c>
      <c r="AI180" s="379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771"/>
      <c r="AO180" s="28">
        <f t="shared" si="221"/>
        <v>0</v>
      </c>
      <c r="AP180" s="198" t="str">
        <f t="shared" si="208"/>
        <v xml:space="preserve"> </v>
      </c>
      <c r="AQ180" s="145"/>
      <c r="AR180" s="357"/>
      <c r="AS180" s="28"/>
      <c r="AT180" s="28">
        <f t="shared" si="222"/>
        <v>0</v>
      </c>
      <c r="AU180" s="47" t="str">
        <f t="shared" si="211"/>
        <v xml:space="preserve"> </v>
      </c>
      <c r="AV180" s="726"/>
      <c r="AW180" s="28">
        <f t="shared" si="223"/>
        <v>0</v>
      </c>
      <c r="AX180" s="463" t="str">
        <f t="shared" si="212"/>
        <v xml:space="preserve"> </v>
      </c>
      <c r="AY180" s="531"/>
      <c r="AZ180" s="357"/>
      <c r="BA180" s="357">
        <f t="shared" si="185"/>
        <v>0</v>
      </c>
      <c r="BB180" s="357"/>
      <c r="BC180" s="28"/>
      <c r="BD180" s="28">
        <f t="shared" si="194"/>
        <v>0</v>
      </c>
      <c r="BE180" s="28"/>
      <c r="BF180" s="74">
        <f t="shared" si="204"/>
        <v>0</v>
      </c>
      <c r="BG180" s="28" t="str">
        <f t="shared" si="162"/>
        <v xml:space="preserve"> </v>
      </c>
      <c r="BH180" s="726"/>
      <c r="BI180" s="28">
        <f t="shared" si="229"/>
        <v>0</v>
      </c>
      <c r="BJ180" s="142" t="str">
        <f t="shared" si="168"/>
        <v xml:space="preserve"> </v>
      </c>
      <c r="BL180" s="807">
        <f t="shared" si="188"/>
        <v>0</v>
      </c>
      <c r="BM180" s="807">
        <f t="shared" si="189"/>
        <v>0</v>
      </c>
      <c r="BN180" s="797"/>
      <c r="BO180" s="794"/>
      <c r="BP180" s="794"/>
      <c r="BQ180" s="794"/>
    </row>
    <row r="181" spans="1:69" s="8" customFormat="1" ht="30" customHeight="1" x14ac:dyDescent="0.25">
      <c r="A181" s="625" t="s">
        <v>167</v>
      </c>
      <c r="B181" s="616" t="s">
        <v>165</v>
      </c>
      <c r="C181" s="365">
        <f>M181+AY181</f>
        <v>700.9</v>
      </c>
      <c r="D181" s="365">
        <f t="shared" si="234"/>
        <v>633.29999999999995</v>
      </c>
      <c r="E181" s="49">
        <f t="shared" si="232"/>
        <v>15.1</v>
      </c>
      <c r="F181" s="49">
        <f t="shared" si="190"/>
        <v>15.1</v>
      </c>
      <c r="G181" s="49">
        <f t="shared" si="235"/>
        <v>0</v>
      </c>
      <c r="H181" s="49">
        <f t="shared" si="186"/>
        <v>-618.19999999999993</v>
      </c>
      <c r="I181" s="49">
        <f t="shared" si="187"/>
        <v>2.3843360176851411</v>
      </c>
      <c r="J181" s="826">
        <f t="shared" si="227"/>
        <v>0.7</v>
      </c>
      <c r="K181" s="72">
        <f t="shared" si="209"/>
        <v>14.4</v>
      </c>
      <c r="L181" s="176" t="str">
        <f t="shared" si="210"/>
        <v>&gt;200</v>
      </c>
      <c r="M181" s="365">
        <f t="shared" si="230"/>
        <v>0</v>
      </c>
      <c r="N181" s="365">
        <f t="shared" si="233"/>
        <v>0</v>
      </c>
      <c r="O181" s="49">
        <f t="shared" si="228"/>
        <v>0</v>
      </c>
      <c r="P181" s="49">
        <f t="shared" si="191"/>
        <v>0</v>
      </c>
      <c r="Q181" s="49">
        <f t="shared" si="192"/>
        <v>0</v>
      </c>
      <c r="R181" s="49">
        <f t="shared" si="200"/>
        <v>0</v>
      </c>
      <c r="S181" s="49" t="str">
        <f t="shared" si="201"/>
        <v xml:space="preserve"> </v>
      </c>
      <c r="T181" s="826">
        <f t="shared" si="214"/>
        <v>0</v>
      </c>
      <c r="U181" s="96">
        <f t="shared" si="215"/>
        <v>0</v>
      </c>
      <c r="V181" s="683" t="str">
        <f t="shared" si="216"/>
        <v xml:space="preserve"> </v>
      </c>
      <c r="W181" s="854">
        <f>W182+W183+W184+W185+W186</f>
        <v>0</v>
      </c>
      <c r="X181" s="442">
        <f>X182+X183+X184+X185+X186</f>
        <v>0</v>
      </c>
      <c r="Y181" s="28">
        <f t="shared" si="213"/>
        <v>0</v>
      </c>
      <c r="Z181" s="930">
        <f>Z182+Z183+Z184+Z185+Z186</f>
        <v>0</v>
      </c>
      <c r="AA181" s="960">
        <f>AA182+AA183+AA184+AA185+AA186</f>
        <v>0</v>
      </c>
      <c r="AB181" s="365">
        <f>AB182+AB183+AB184+AB185+AB186</f>
        <v>0</v>
      </c>
      <c r="AC181" s="49">
        <f>AC182+AC183+AC184+AC185+AC186</f>
        <v>0</v>
      </c>
      <c r="AD181" s="49">
        <f t="shared" si="203"/>
        <v>0</v>
      </c>
      <c r="AE181" s="49" t="str">
        <f t="shared" si="202"/>
        <v xml:space="preserve"> </v>
      </c>
      <c r="AF181" s="895">
        <f>AF182+AF183+AF184+AF185+AF186</f>
        <v>0</v>
      </c>
      <c r="AG181" s="49">
        <f t="shared" si="217"/>
        <v>0</v>
      </c>
      <c r="AH181" s="154" t="str">
        <f t="shared" si="218"/>
        <v xml:space="preserve"> </v>
      </c>
      <c r="AI181" s="442"/>
      <c r="AJ181" s="49"/>
      <c r="AK181" s="49">
        <f>AK182+AK183+AK184+AK185+AK186</f>
        <v>0</v>
      </c>
      <c r="AL181" s="49">
        <f t="shared" si="219"/>
        <v>0</v>
      </c>
      <c r="AM181" s="49" t="str">
        <f t="shared" si="220"/>
        <v xml:space="preserve"> </v>
      </c>
      <c r="AN181" s="781"/>
      <c r="AO181" s="49">
        <f t="shared" si="221"/>
        <v>0</v>
      </c>
      <c r="AP181" s="198" t="str">
        <f t="shared" si="208"/>
        <v xml:space="preserve"> </v>
      </c>
      <c r="AQ181" s="169"/>
      <c r="AR181" s="365"/>
      <c r="AS181" s="49">
        <f>AS182+AS183+AS184+AS185+AS186</f>
        <v>0</v>
      </c>
      <c r="AT181" s="49">
        <f t="shared" si="222"/>
        <v>0</v>
      </c>
      <c r="AU181" s="72" t="str">
        <f t="shared" si="211"/>
        <v xml:space="preserve"> </v>
      </c>
      <c r="AV181" s="732"/>
      <c r="AW181" s="49">
        <f t="shared" si="223"/>
        <v>0</v>
      </c>
      <c r="AX181" s="481" t="str">
        <f t="shared" si="212"/>
        <v xml:space="preserve"> </v>
      </c>
      <c r="AY181" s="169">
        <f>AY182+AY183+AY184+AY185+AY186</f>
        <v>700.9</v>
      </c>
      <c r="AZ181" s="365">
        <f>AZ182+AZ183+AZ184+AZ185+AZ186</f>
        <v>633.29999999999995</v>
      </c>
      <c r="BA181" s="365">
        <f t="shared" si="185"/>
        <v>633.29999999999995</v>
      </c>
      <c r="BB181" s="365">
        <f>BB182+BB183+BB184+BB185+BB186</f>
        <v>0</v>
      </c>
      <c r="BC181" s="49">
        <f>BC182+BC183+BC184+BC185+BC186</f>
        <v>15.1</v>
      </c>
      <c r="BD181" s="49">
        <f t="shared" si="194"/>
        <v>15.1</v>
      </c>
      <c r="BE181" s="49">
        <f>BE182+BE183+BE184+BE185+BE186</f>
        <v>0</v>
      </c>
      <c r="BF181" s="129">
        <f t="shared" si="204"/>
        <v>-618.19999999999993</v>
      </c>
      <c r="BG181" s="57">
        <f t="shared" si="162"/>
        <v>2.3843360176851411</v>
      </c>
      <c r="BH181" s="732">
        <f>BH182+BH183+BH184+BH185+BH186</f>
        <v>0.7</v>
      </c>
      <c r="BI181" s="49">
        <f t="shared" si="229"/>
        <v>14.4</v>
      </c>
      <c r="BJ181" s="142" t="str">
        <f t="shared" si="168"/>
        <v>&gt;200</v>
      </c>
      <c r="BK181" s="2"/>
      <c r="BL181" s="807">
        <f t="shared" si="188"/>
        <v>-62.7</v>
      </c>
      <c r="BM181" s="807">
        <f t="shared" si="189"/>
        <v>-3</v>
      </c>
      <c r="BN181" s="794">
        <v>-3</v>
      </c>
      <c r="BO181" s="794"/>
      <c r="BP181" s="794"/>
      <c r="BQ181" s="794">
        <v>-59.7</v>
      </c>
    </row>
    <row r="182" spans="1:69" ht="24" customHeight="1" x14ac:dyDescent="0.25">
      <c r="A182" s="629" t="s">
        <v>164</v>
      </c>
      <c r="B182" s="617" t="s">
        <v>166</v>
      </c>
      <c r="C182" s="357">
        <f>M182+AY182</f>
        <v>0</v>
      </c>
      <c r="D182" s="357">
        <f t="shared" si="234"/>
        <v>0</v>
      </c>
      <c r="E182" s="28">
        <f t="shared" si="232"/>
        <v>0</v>
      </c>
      <c r="F182" s="28">
        <f t="shared" si="190"/>
        <v>0</v>
      </c>
      <c r="G182" s="28">
        <f t="shared" si="235"/>
        <v>0</v>
      </c>
      <c r="H182" s="28">
        <f t="shared" si="186"/>
        <v>0</v>
      </c>
      <c r="I182" s="28" t="str">
        <f t="shared" si="187"/>
        <v xml:space="preserve"> </v>
      </c>
      <c r="J182" s="817">
        <f t="shared" si="227"/>
        <v>0</v>
      </c>
      <c r="K182" s="74">
        <f t="shared" si="209"/>
        <v>0</v>
      </c>
      <c r="L182" s="178" t="str">
        <f t="shared" si="210"/>
        <v xml:space="preserve"> </v>
      </c>
      <c r="M182" s="357">
        <f t="shared" si="230"/>
        <v>0</v>
      </c>
      <c r="N182" s="357">
        <f t="shared" si="233"/>
        <v>0</v>
      </c>
      <c r="O182" s="28">
        <f t="shared" si="228"/>
        <v>0</v>
      </c>
      <c r="P182" s="28">
        <f t="shared" si="191"/>
        <v>0</v>
      </c>
      <c r="Q182" s="28">
        <f t="shared" si="192"/>
        <v>0</v>
      </c>
      <c r="R182" s="28">
        <f t="shared" si="200"/>
        <v>0</v>
      </c>
      <c r="S182" s="28" t="str">
        <f t="shared" si="201"/>
        <v xml:space="preserve"> </v>
      </c>
      <c r="T182" s="817">
        <f t="shared" si="214"/>
        <v>0</v>
      </c>
      <c r="U182" s="98">
        <f t="shared" si="215"/>
        <v>0</v>
      </c>
      <c r="V182" s="685" t="str">
        <f t="shared" si="216"/>
        <v xml:space="preserve"> </v>
      </c>
      <c r="W182" s="845"/>
      <c r="X182" s="379"/>
      <c r="Y182" s="28">
        <f t="shared" si="213"/>
        <v>0</v>
      </c>
      <c r="Z182" s="544"/>
      <c r="AA182" s="951"/>
      <c r="AB182" s="357">
        <f t="shared" si="193"/>
        <v>0</v>
      </c>
      <c r="AC182" s="28"/>
      <c r="AD182" s="28">
        <f t="shared" si="203"/>
        <v>0</v>
      </c>
      <c r="AE182" s="28" t="str">
        <f t="shared" si="202"/>
        <v xml:space="preserve"> </v>
      </c>
      <c r="AF182" s="889"/>
      <c r="AG182" s="28">
        <f t="shared" si="217"/>
        <v>0</v>
      </c>
      <c r="AH182" s="146" t="str">
        <f t="shared" si="218"/>
        <v xml:space="preserve"> </v>
      </c>
      <c r="AI182" s="379"/>
      <c r="AJ182" s="28"/>
      <c r="AK182" s="28"/>
      <c r="AL182" s="28">
        <f t="shared" si="219"/>
        <v>0</v>
      </c>
      <c r="AM182" s="28" t="str">
        <f t="shared" si="220"/>
        <v xml:space="preserve"> </v>
      </c>
      <c r="AN182" s="771"/>
      <c r="AO182" s="28">
        <f t="shared" si="221"/>
        <v>0</v>
      </c>
      <c r="AP182" s="198" t="str">
        <f t="shared" si="208"/>
        <v xml:space="preserve"> </v>
      </c>
      <c r="AQ182" s="145"/>
      <c r="AR182" s="357"/>
      <c r="AS182" s="28"/>
      <c r="AT182" s="28">
        <f t="shared" si="222"/>
        <v>0</v>
      </c>
      <c r="AU182" s="74" t="str">
        <f t="shared" si="211"/>
        <v xml:space="preserve"> </v>
      </c>
      <c r="AV182" s="726"/>
      <c r="AW182" s="28">
        <f t="shared" si="223"/>
        <v>0</v>
      </c>
      <c r="AX182" s="482" t="str">
        <f t="shared" si="212"/>
        <v xml:space="preserve"> </v>
      </c>
      <c r="AY182" s="531"/>
      <c r="AZ182" s="357"/>
      <c r="BA182" s="357">
        <f t="shared" si="185"/>
        <v>0</v>
      </c>
      <c r="BB182" s="357"/>
      <c r="BC182" s="28"/>
      <c r="BD182" s="28">
        <f t="shared" si="194"/>
        <v>0</v>
      </c>
      <c r="BE182" s="28"/>
      <c r="BF182" s="127">
        <f t="shared" si="204"/>
        <v>0</v>
      </c>
      <c r="BG182" s="34" t="str">
        <f t="shared" si="162"/>
        <v xml:space="preserve"> </v>
      </c>
      <c r="BH182" s="726"/>
      <c r="BI182" s="28">
        <f t="shared" si="229"/>
        <v>0</v>
      </c>
      <c r="BJ182" s="142" t="str">
        <f t="shared" si="168"/>
        <v xml:space="preserve"> </v>
      </c>
      <c r="BL182" s="807">
        <f t="shared" si="188"/>
        <v>-3</v>
      </c>
      <c r="BM182" s="807">
        <f t="shared" si="189"/>
        <v>-3</v>
      </c>
      <c r="BN182" s="794">
        <v>-3</v>
      </c>
      <c r="BO182" s="794"/>
      <c r="BP182" s="794"/>
      <c r="BQ182" s="797"/>
    </row>
    <row r="183" spans="1:69" ht="25.5" customHeight="1" x14ac:dyDescent="0.25">
      <c r="A183" s="629" t="s">
        <v>168</v>
      </c>
      <c r="B183" s="617" t="s">
        <v>169</v>
      </c>
      <c r="C183" s="357">
        <f>M183+AY183</f>
        <v>700.9</v>
      </c>
      <c r="D183" s="357">
        <f t="shared" si="234"/>
        <v>633.29999999999995</v>
      </c>
      <c r="E183" s="28">
        <f t="shared" si="232"/>
        <v>15.1</v>
      </c>
      <c r="F183" s="28">
        <f t="shared" si="190"/>
        <v>15.1</v>
      </c>
      <c r="G183" s="28">
        <f t="shared" si="235"/>
        <v>0</v>
      </c>
      <c r="H183" s="28">
        <f t="shared" si="186"/>
        <v>-618.19999999999993</v>
      </c>
      <c r="I183" s="28">
        <f t="shared" si="187"/>
        <v>2.3843360176851411</v>
      </c>
      <c r="J183" s="817">
        <f t="shared" si="227"/>
        <v>0.7</v>
      </c>
      <c r="K183" s="47">
        <f t="shared" si="209"/>
        <v>14.4</v>
      </c>
      <c r="L183" s="172" t="str">
        <f t="shared" si="210"/>
        <v>&gt;200</v>
      </c>
      <c r="M183" s="357">
        <f t="shared" si="230"/>
        <v>0</v>
      </c>
      <c r="N183" s="357">
        <f t="shared" si="233"/>
        <v>0</v>
      </c>
      <c r="O183" s="28">
        <f t="shared" si="228"/>
        <v>0</v>
      </c>
      <c r="P183" s="28">
        <f t="shared" si="191"/>
        <v>0</v>
      </c>
      <c r="Q183" s="28">
        <f t="shared" si="192"/>
        <v>0</v>
      </c>
      <c r="R183" s="28">
        <f t="shared" si="200"/>
        <v>0</v>
      </c>
      <c r="S183" s="28" t="str">
        <f t="shared" si="201"/>
        <v xml:space="preserve"> </v>
      </c>
      <c r="T183" s="817">
        <f t="shared" si="214"/>
        <v>0</v>
      </c>
      <c r="U183" s="86">
        <f t="shared" si="215"/>
        <v>0</v>
      </c>
      <c r="V183" s="680" t="str">
        <f t="shared" si="216"/>
        <v xml:space="preserve"> </v>
      </c>
      <c r="W183" s="845"/>
      <c r="X183" s="379"/>
      <c r="Y183" s="28">
        <f t="shared" si="213"/>
        <v>0</v>
      </c>
      <c r="Z183" s="544"/>
      <c r="AA183" s="951"/>
      <c r="AB183" s="357">
        <f t="shared" si="193"/>
        <v>0</v>
      </c>
      <c r="AC183" s="28"/>
      <c r="AD183" s="28">
        <f t="shared" si="203"/>
        <v>0</v>
      </c>
      <c r="AE183" s="28" t="str">
        <f t="shared" si="202"/>
        <v xml:space="preserve"> </v>
      </c>
      <c r="AF183" s="889"/>
      <c r="AG183" s="28">
        <f t="shared" si="217"/>
        <v>0</v>
      </c>
      <c r="AH183" s="146" t="str">
        <f t="shared" si="218"/>
        <v xml:space="preserve"> </v>
      </c>
      <c r="AI183" s="379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771"/>
      <c r="AO183" s="28">
        <f t="shared" si="221"/>
        <v>0</v>
      </c>
      <c r="AP183" s="198" t="str">
        <f t="shared" si="208"/>
        <v xml:space="preserve"> </v>
      </c>
      <c r="AQ183" s="145"/>
      <c r="AR183" s="357"/>
      <c r="AS183" s="28"/>
      <c r="AT183" s="28">
        <f t="shared" si="222"/>
        <v>0</v>
      </c>
      <c r="AU183" s="47" t="str">
        <f t="shared" si="211"/>
        <v xml:space="preserve"> </v>
      </c>
      <c r="AV183" s="726"/>
      <c r="AW183" s="28">
        <f t="shared" si="223"/>
        <v>0</v>
      </c>
      <c r="AX183" s="463" t="str">
        <f t="shared" si="212"/>
        <v xml:space="preserve"> </v>
      </c>
      <c r="AY183" s="531">
        <v>700.9</v>
      </c>
      <c r="AZ183" s="357">
        <v>633.29999999999995</v>
      </c>
      <c r="BA183" s="357">
        <f t="shared" si="185"/>
        <v>633.29999999999995</v>
      </c>
      <c r="BB183" s="357"/>
      <c r="BC183" s="28">
        <v>15.1</v>
      </c>
      <c r="BD183" s="28">
        <f t="shared" si="194"/>
        <v>15.1</v>
      </c>
      <c r="BE183" s="28"/>
      <c r="BF183" s="74">
        <f t="shared" si="204"/>
        <v>-618.19999999999993</v>
      </c>
      <c r="BG183" s="28">
        <f t="shared" si="162"/>
        <v>2.3843360176851411</v>
      </c>
      <c r="BH183" s="726">
        <v>0.7</v>
      </c>
      <c r="BI183" s="28">
        <f t="shared" si="229"/>
        <v>14.4</v>
      </c>
      <c r="BJ183" s="142" t="str">
        <f t="shared" si="168"/>
        <v>&gt;200</v>
      </c>
      <c r="BL183" s="807">
        <f t="shared" si="188"/>
        <v>-59.7</v>
      </c>
      <c r="BM183" s="807">
        <f t="shared" si="189"/>
        <v>0</v>
      </c>
      <c r="BN183" s="794"/>
      <c r="BO183" s="794"/>
      <c r="BP183" s="794"/>
      <c r="BQ183" s="794">
        <v>-59.7</v>
      </c>
    </row>
    <row r="184" spans="1:69" ht="28.5" customHeight="1" x14ac:dyDescent="0.25">
      <c r="A184" s="629" t="s">
        <v>170</v>
      </c>
      <c r="B184" s="617" t="s">
        <v>171</v>
      </c>
      <c r="C184" s="556"/>
      <c r="D184" s="357">
        <f t="shared" si="234"/>
        <v>0</v>
      </c>
      <c r="E184" s="28">
        <f t="shared" si="232"/>
        <v>0</v>
      </c>
      <c r="F184" s="28">
        <f t="shared" si="190"/>
        <v>0</v>
      </c>
      <c r="G184" s="28">
        <f t="shared" si="235"/>
        <v>0</v>
      </c>
      <c r="H184" s="28">
        <f t="shared" si="186"/>
        <v>0</v>
      </c>
      <c r="I184" s="28" t="str">
        <f t="shared" si="187"/>
        <v xml:space="preserve"> </v>
      </c>
      <c r="J184" s="817">
        <f t="shared" si="227"/>
        <v>0</v>
      </c>
      <c r="K184" s="47">
        <f t="shared" si="209"/>
        <v>0</v>
      </c>
      <c r="L184" s="172" t="str">
        <f t="shared" si="210"/>
        <v xml:space="preserve"> </v>
      </c>
      <c r="M184" s="357">
        <f t="shared" si="230"/>
        <v>0</v>
      </c>
      <c r="N184" s="357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817">
        <f t="shared" si="214"/>
        <v>0</v>
      </c>
      <c r="U184" s="86">
        <f t="shared" si="215"/>
        <v>0</v>
      </c>
      <c r="V184" s="680" t="str">
        <f t="shared" si="216"/>
        <v xml:space="preserve"> </v>
      </c>
      <c r="W184" s="845"/>
      <c r="X184" s="379"/>
      <c r="Y184" s="28">
        <f t="shared" si="213"/>
        <v>0</v>
      </c>
      <c r="Z184" s="544"/>
      <c r="AA184" s="951"/>
      <c r="AB184" s="357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89"/>
      <c r="AG184" s="28">
        <f t="shared" si="217"/>
        <v>0</v>
      </c>
      <c r="AH184" s="146" t="str">
        <f t="shared" si="218"/>
        <v xml:space="preserve"> </v>
      </c>
      <c r="AI184" s="379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771"/>
      <c r="AO184" s="28">
        <f t="shared" si="221"/>
        <v>0</v>
      </c>
      <c r="AP184" s="198" t="str">
        <f t="shared" si="208"/>
        <v xml:space="preserve"> </v>
      </c>
      <c r="AQ184" s="145"/>
      <c r="AR184" s="357"/>
      <c r="AS184" s="28"/>
      <c r="AT184" s="28">
        <f t="shared" si="222"/>
        <v>0</v>
      </c>
      <c r="AU184" s="47" t="str">
        <f t="shared" si="211"/>
        <v xml:space="preserve"> </v>
      </c>
      <c r="AV184" s="726"/>
      <c r="AW184" s="28">
        <f t="shared" si="223"/>
        <v>0</v>
      </c>
      <c r="AX184" s="463" t="str">
        <f t="shared" si="212"/>
        <v xml:space="preserve"> </v>
      </c>
      <c r="AY184" s="531"/>
      <c r="AZ184" s="357"/>
      <c r="BA184" s="357">
        <f t="shared" si="185"/>
        <v>0</v>
      </c>
      <c r="BB184" s="357"/>
      <c r="BC184" s="28"/>
      <c r="BD184" s="28">
        <f t="shared" si="194"/>
        <v>0</v>
      </c>
      <c r="BE184" s="28"/>
      <c r="BF184" s="58">
        <f t="shared" si="204"/>
        <v>0</v>
      </c>
      <c r="BG184" s="34" t="str">
        <f t="shared" si="162"/>
        <v xml:space="preserve"> </v>
      </c>
      <c r="BH184" s="726"/>
      <c r="BI184" s="28">
        <f t="shared" si="229"/>
        <v>0</v>
      </c>
      <c r="BJ184" s="142" t="str">
        <f t="shared" si="168"/>
        <v xml:space="preserve"> </v>
      </c>
      <c r="BL184" s="807">
        <f t="shared" si="188"/>
        <v>0</v>
      </c>
      <c r="BM184" s="807">
        <f t="shared" si="189"/>
        <v>0</v>
      </c>
      <c r="BN184" s="794"/>
      <c r="BO184" s="794"/>
      <c r="BP184" s="794"/>
      <c r="BQ184" s="794"/>
    </row>
    <row r="185" spans="1:69" ht="26.25" customHeight="1" x14ac:dyDescent="0.25">
      <c r="A185" s="629" t="s">
        <v>172</v>
      </c>
      <c r="B185" s="617" t="s">
        <v>173</v>
      </c>
      <c r="C185" s="357">
        <f>M185+AY185</f>
        <v>0</v>
      </c>
      <c r="D185" s="357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817">
        <f t="shared" si="227"/>
        <v>0</v>
      </c>
      <c r="K185" s="47">
        <f t="shared" si="209"/>
        <v>0</v>
      </c>
      <c r="L185" s="172" t="str">
        <f t="shared" si="210"/>
        <v xml:space="preserve"> </v>
      </c>
      <c r="M185" s="357">
        <f t="shared" si="230"/>
        <v>0</v>
      </c>
      <c r="N185" s="357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817">
        <f t="shared" si="214"/>
        <v>0</v>
      </c>
      <c r="U185" s="86">
        <f t="shared" si="215"/>
        <v>0</v>
      </c>
      <c r="V185" s="680" t="str">
        <f t="shared" si="216"/>
        <v xml:space="preserve"> </v>
      </c>
      <c r="W185" s="845"/>
      <c r="X185" s="379"/>
      <c r="Y185" s="28">
        <f t="shared" si="213"/>
        <v>0</v>
      </c>
      <c r="Z185" s="544"/>
      <c r="AA185" s="951"/>
      <c r="AB185" s="357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89"/>
      <c r="AG185" s="28">
        <f t="shared" si="217"/>
        <v>0</v>
      </c>
      <c r="AH185" s="146" t="str">
        <f t="shared" si="218"/>
        <v xml:space="preserve"> </v>
      </c>
      <c r="AI185" s="379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771"/>
      <c r="AO185" s="28">
        <f t="shared" si="221"/>
        <v>0</v>
      </c>
      <c r="AP185" s="198" t="str">
        <f t="shared" si="208"/>
        <v xml:space="preserve"> </v>
      </c>
      <c r="AQ185" s="145"/>
      <c r="AR185" s="357"/>
      <c r="AS185" s="28"/>
      <c r="AT185" s="28">
        <f t="shared" si="222"/>
        <v>0</v>
      </c>
      <c r="AU185" s="47" t="str">
        <f t="shared" si="211"/>
        <v xml:space="preserve"> </v>
      </c>
      <c r="AV185" s="726"/>
      <c r="AW185" s="28">
        <f t="shared" si="223"/>
        <v>0</v>
      </c>
      <c r="AX185" s="463" t="str">
        <f t="shared" si="212"/>
        <v xml:space="preserve"> </v>
      </c>
      <c r="AY185" s="531"/>
      <c r="AZ185" s="357"/>
      <c r="BA185" s="357">
        <f t="shared" si="185"/>
        <v>0</v>
      </c>
      <c r="BB185" s="357"/>
      <c r="BC185" s="28"/>
      <c r="BD185" s="28">
        <f t="shared" si="194"/>
        <v>0</v>
      </c>
      <c r="BE185" s="28"/>
      <c r="BF185" s="29">
        <f t="shared" si="204"/>
        <v>0</v>
      </c>
      <c r="BG185" s="34" t="str">
        <f t="shared" si="162"/>
        <v xml:space="preserve"> </v>
      </c>
      <c r="BH185" s="726"/>
      <c r="BI185" s="28">
        <f t="shared" si="229"/>
        <v>0</v>
      </c>
      <c r="BJ185" s="142" t="str">
        <f t="shared" si="168"/>
        <v xml:space="preserve"> </v>
      </c>
      <c r="BL185" s="807">
        <f t="shared" si="188"/>
        <v>0</v>
      </c>
      <c r="BM185" s="807">
        <f t="shared" si="189"/>
        <v>0</v>
      </c>
      <c r="BN185" s="794"/>
      <c r="BO185" s="797"/>
      <c r="BP185" s="797"/>
      <c r="BQ185" s="794"/>
    </row>
    <row r="186" spans="1:69" ht="31.5" customHeight="1" x14ac:dyDescent="0.25">
      <c r="A186" s="629" t="s">
        <v>174</v>
      </c>
      <c r="B186" s="617" t="s">
        <v>175</v>
      </c>
      <c r="C186" s="556"/>
      <c r="D186" s="357">
        <f t="shared" si="234"/>
        <v>0</v>
      </c>
      <c r="E186" s="28">
        <f t="shared" si="232"/>
        <v>0</v>
      </c>
      <c r="F186" s="28">
        <f t="shared" si="190"/>
        <v>0</v>
      </c>
      <c r="G186" s="28">
        <f t="shared" si="235"/>
        <v>0</v>
      </c>
      <c r="H186" s="28">
        <f t="shared" si="186"/>
        <v>0</v>
      </c>
      <c r="I186" s="28" t="str">
        <f t="shared" si="187"/>
        <v xml:space="preserve"> </v>
      </c>
      <c r="J186" s="817">
        <f t="shared" si="227"/>
        <v>0</v>
      </c>
      <c r="K186" s="47">
        <f t="shared" si="209"/>
        <v>0</v>
      </c>
      <c r="L186" s="172" t="str">
        <f t="shared" si="210"/>
        <v xml:space="preserve"> </v>
      </c>
      <c r="M186" s="357">
        <f t="shared" si="230"/>
        <v>0</v>
      </c>
      <c r="N186" s="357">
        <f t="shared" si="233"/>
        <v>0</v>
      </c>
      <c r="O186" s="28">
        <f t="shared" si="228"/>
        <v>0</v>
      </c>
      <c r="P186" s="28">
        <f t="shared" si="191"/>
        <v>0</v>
      </c>
      <c r="Q186" s="28">
        <f t="shared" si="192"/>
        <v>0</v>
      </c>
      <c r="R186" s="28">
        <f t="shared" si="200"/>
        <v>0</v>
      </c>
      <c r="S186" s="28" t="str">
        <f t="shared" si="201"/>
        <v xml:space="preserve"> </v>
      </c>
      <c r="T186" s="817">
        <f t="shared" si="214"/>
        <v>0</v>
      </c>
      <c r="U186" s="86">
        <f t="shared" si="215"/>
        <v>0</v>
      </c>
      <c r="V186" s="680" t="str">
        <f t="shared" si="216"/>
        <v xml:space="preserve"> </v>
      </c>
      <c r="W186" s="845"/>
      <c r="X186" s="379"/>
      <c r="Y186" s="28">
        <f t="shared" si="213"/>
        <v>0</v>
      </c>
      <c r="Z186" s="544"/>
      <c r="AA186" s="951"/>
      <c r="AB186" s="357">
        <f t="shared" si="193"/>
        <v>0</v>
      </c>
      <c r="AC186" s="28"/>
      <c r="AD186" s="28">
        <f t="shared" si="203"/>
        <v>0</v>
      </c>
      <c r="AE186" s="28" t="str">
        <f t="shared" si="202"/>
        <v xml:space="preserve"> </v>
      </c>
      <c r="AF186" s="889"/>
      <c r="AG186" s="28">
        <f t="shared" si="217"/>
        <v>0</v>
      </c>
      <c r="AH186" s="146" t="str">
        <f t="shared" si="218"/>
        <v xml:space="preserve"> </v>
      </c>
      <c r="AI186" s="379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771"/>
      <c r="AO186" s="28">
        <f t="shared" si="221"/>
        <v>0</v>
      </c>
      <c r="AP186" s="198" t="str">
        <f t="shared" si="208"/>
        <v xml:space="preserve"> </v>
      </c>
      <c r="AQ186" s="145"/>
      <c r="AR186" s="357"/>
      <c r="AS186" s="28"/>
      <c r="AT186" s="28">
        <f t="shared" si="222"/>
        <v>0</v>
      </c>
      <c r="AU186" s="47" t="str">
        <f t="shared" si="211"/>
        <v xml:space="preserve"> </v>
      </c>
      <c r="AV186" s="726"/>
      <c r="AW186" s="28">
        <f t="shared" si="223"/>
        <v>0</v>
      </c>
      <c r="AX186" s="463" t="str">
        <f t="shared" si="212"/>
        <v xml:space="preserve"> </v>
      </c>
      <c r="AY186" s="531"/>
      <c r="AZ186" s="63"/>
      <c r="BA186" s="63">
        <f t="shared" si="185"/>
        <v>0</v>
      </c>
      <c r="BB186" s="63"/>
      <c r="BC186" s="63"/>
      <c r="BD186" s="63">
        <f t="shared" si="194"/>
        <v>0</v>
      </c>
      <c r="BE186" s="63"/>
      <c r="BF186" s="127">
        <f t="shared" si="204"/>
        <v>0</v>
      </c>
      <c r="BG186" s="34" t="str">
        <f t="shared" si="162"/>
        <v xml:space="preserve"> </v>
      </c>
      <c r="BH186" s="726"/>
      <c r="BI186" s="28">
        <f t="shared" si="229"/>
        <v>0</v>
      </c>
      <c r="BJ186" s="142" t="str">
        <f t="shared" si="168"/>
        <v xml:space="preserve"> </v>
      </c>
      <c r="BL186" s="807">
        <f t="shared" si="188"/>
        <v>0</v>
      </c>
      <c r="BM186" s="807">
        <f t="shared" si="189"/>
        <v>0</v>
      </c>
      <c r="BN186" s="794"/>
      <c r="BO186" s="794"/>
      <c r="BP186" s="794"/>
      <c r="BQ186" s="794"/>
    </row>
    <row r="187" spans="1:69" s="8" customFormat="1" ht="22.5" customHeight="1" x14ac:dyDescent="0.25">
      <c r="A187" s="625" t="s">
        <v>122</v>
      </c>
      <c r="B187" s="626" t="s">
        <v>176</v>
      </c>
      <c r="C187" s="442">
        <f>C188+C189+C190</f>
        <v>-55.5</v>
      </c>
      <c r="D187" s="442">
        <f>D188+D189+D190</f>
        <v>-58.8</v>
      </c>
      <c r="E187" s="49">
        <f>E188+E189+E190</f>
        <v>-5.7</v>
      </c>
      <c r="F187" s="49">
        <f>F188+F189+F190</f>
        <v>-5.7</v>
      </c>
      <c r="G187" s="49">
        <f>G188+G189+G190</f>
        <v>0</v>
      </c>
      <c r="H187" s="49">
        <f t="shared" si="186"/>
        <v>53.099999999999994</v>
      </c>
      <c r="I187" s="49">
        <f t="shared" si="187"/>
        <v>9.6938775510204085</v>
      </c>
      <c r="J187" s="826">
        <f t="shared" si="227"/>
        <v>-5.8</v>
      </c>
      <c r="K187" s="71">
        <f t="shared" si="209"/>
        <v>9.9999999999999645E-2</v>
      </c>
      <c r="L187" s="175">
        <f t="shared" si="210"/>
        <v>98.275862068965523</v>
      </c>
      <c r="M187" s="357">
        <f t="shared" si="230"/>
        <v>0</v>
      </c>
      <c r="N187" s="365">
        <f t="shared" si="233"/>
        <v>0</v>
      </c>
      <c r="O187" s="49">
        <f t="shared" si="228"/>
        <v>0</v>
      </c>
      <c r="P187" s="49">
        <f t="shared" si="191"/>
        <v>0</v>
      </c>
      <c r="Q187" s="49">
        <f t="shared" si="192"/>
        <v>0</v>
      </c>
      <c r="R187" s="49">
        <f t="shared" si="200"/>
        <v>0</v>
      </c>
      <c r="S187" s="49" t="str">
        <f t="shared" si="201"/>
        <v xml:space="preserve"> </v>
      </c>
      <c r="T187" s="826">
        <f t="shared" si="214"/>
        <v>0</v>
      </c>
      <c r="U187" s="95">
        <f t="shared" si="215"/>
        <v>0</v>
      </c>
      <c r="V187" s="682" t="str">
        <f t="shared" si="216"/>
        <v xml:space="preserve"> </v>
      </c>
      <c r="W187" s="854">
        <f>W188+W189+W190</f>
        <v>0</v>
      </c>
      <c r="X187" s="442">
        <f>X188+X189+X190</f>
        <v>0</v>
      </c>
      <c r="Y187" s="28">
        <f t="shared" si="213"/>
        <v>0</v>
      </c>
      <c r="Z187" s="930">
        <f>Z188+Z189+Z190</f>
        <v>0</v>
      </c>
      <c r="AA187" s="960">
        <f>AA188+AA189+AA190</f>
        <v>0</v>
      </c>
      <c r="AB187" s="365">
        <f t="shared" si="193"/>
        <v>0</v>
      </c>
      <c r="AC187" s="49">
        <f>AC188+AC189+AC190</f>
        <v>0</v>
      </c>
      <c r="AD187" s="49">
        <f t="shared" si="203"/>
        <v>0</v>
      </c>
      <c r="AE187" s="49" t="str">
        <f t="shared" si="202"/>
        <v xml:space="preserve"> </v>
      </c>
      <c r="AF187" s="895">
        <f>AF188+AF189+AF190</f>
        <v>0</v>
      </c>
      <c r="AG187" s="49">
        <f t="shared" si="217"/>
        <v>0</v>
      </c>
      <c r="AH187" s="154" t="str">
        <f t="shared" si="218"/>
        <v xml:space="preserve"> </v>
      </c>
      <c r="AI187" s="442"/>
      <c r="AJ187" s="49"/>
      <c r="AK187" s="49">
        <f>AK188</f>
        <v>0</v>
      </c>
      <c r="AL187" s="49">
        <f t="shared" si="219"/>
        <v>0</v>
      </c>
      <c r="AM187" s="49" t="str">
        <f t="shared" si="220"/>
        <v xml:space="preserve"> </v>
      </c>
      <c r="AN187" s="781"/>
      <c r="AO187" s="49">
        <f t="shared" si="221"/>
        <v>0</v>
      </c>
      <c r="AP187" s="198" t="str">
        <f t="shared" si="208"/>
        <v xml:space="preserve"> </v>
      </c>
      <c r="AQ187" s="169"/>
      <c r="AR187" s="365"/>
      <c r="AS187" s="49">
        <f>AS188</f>
        <v>0</v>
      </c>
      <c r="AT187" s="49">
        <f t="shared" si="222"/>
        <v>0</v>
      </c>
      <c r="AU187" s="71" t="str">
        <f t="shared" si="211"/>
        <v xml:space="preserve"> </v>
      </c>
      <c r="AV187" s="732"/>
      <c r="AW187" s="49">
        <f t="shared" si="223"/>
        <v>0</v>
      </c>
      <c r="AX187" s="480" t="str">
        <f t="shared" si="212"/>
        <v xml:space="preserve"> </v>
      </c>
      <c r="AY187" s="551">
        <f>AY188</f>
        <v>-55.5</v>
      </c>
      <c r="AZ187" s="49">
        <f>AZ188</f>
        <v>-58.8</v>
      </c>
      <c r="BA187" s="49">
        <f t="shared" si="185"/>
        <v>-58.8</v>
      </c>
      <c r="BB187" s="49">
        <f>BB188</f>
        <v>0</v>
      </c>
      <c r="BC187" s="49">
        <f>BC188</f>
        <v>-5.7</v>
      </c>
      <c r="BD187" s="49">
        <f t="shared" si="194"/>
        <v>-5.7</v>
      </c>
      <c r="BE187" s="49">
        <f>BE188</f>
        <v>0</v>
      </c>
      <c r="BF187" s="129">
        <f t="shared" ref="BF187:BF203" si="236">BC187-AZ187</f>
        <v>53.099999999999994</v>
      </c>
      <c r="BG187" s="57">
        <f t="shared" si="162"/>
        <v>9.6938775510204085</v>
      </c>
      <c r="BH187" s="732">
        <f>BH188</f>
        <v>-5.8</v>
      </c>
      <c r="BI187" s="49">
        <f t="shared" si="229"/>
        <v>9.9999999999999645E-2</v>
      </c>
      <c r="BJ187" s="142">
        <f t="shared" si="168"/>
        <v>98.275862068965523</v>
      </c>
      <c r="BK187" s="2"/>
      <c r="BL187" s="807">
        <f t="shared" si="188"/>
        <v>0</v>
      </c>
      <c r="BM187" s="807">
        <f t="shared" si="189"/>
        <v>0</v>
      </c>
      <c r="BN187" s="797">
        <v>0</v>
      </c>
      <c r="BO187" s="794"/>
      <c r="BP187" s="794"/>
      <c r="BQ187" s="794">
        <v>0</v>
      </c>
    </row>
    <row r="188" spans="1:69" ht="27.75" customHeight="1" x14ac:dyDescent="0.25">
      <c r="A188" s="629" t="s">
        <v>119</v>
      </c>
      <c r="B188" s="617" t="s">
        <v>177</v>
      </c>
      <c r="C188" s="379">
        <f>M188+AY188</f>
        <v>-55.5</v>
      </c>
      <c r="D188" s="379">
        <f>N188+AZ188</f>
        <v>-58.8</v>
      </c>
      <c r="E188" s="28">
        <f>O188+BC188</f>
        <v>-5.7</v>
      </c>
      <c r="F188" s="28">
        <f>P188+BD188</f>
        <v>-5.7</v>
      </c>
      <c r="G188" s="28">
        <f>Q188+BE188</f>
        <v>0</v>
      </c>
      <c r="H188" s="28">
        <f t="shared" si="186"/>
        <v>53.099999999999994</v>
      </c>
      <c r="I188" s="28">
        <f t="shared" si="187"/>
        <v>9.6938775510204085</v>
      </c>
      <c r="J188" s="817">
        <f t="shared" si="227"/>
        <v>-5.8</v>
      </c>
      <c r="K188" s="47">
        <f t="shared" si="209"/>
        <v>9.9999999999999645E-2</v>
      </c>
      <c r="L188" s="172">
        <f t="shared" si="210"/>
        <v>98.275862068965523</v>
      </c>
      <c r="M188" s="357">
        <f t="shared" si="230"/>
        <v>0</v>
      </c>
      <c r="N188" s="357">
        <f t="shared" si="233"/>
        <v>0</v>
      </c>
      <c r="O188" s="28">
        <f t="shared" si="228"/>
        <v>0</v>
      </c>
      <c r="P188" s="28">
        <f t="shared" si="191"/>
        <v>0</v>
      </c>
      <c r="Q188" s="28">
        <f t="shared" si="192"/>
        <v>0</v>
      </c>
      <c r="R188" s="28">
        <f t="shared" si="200"/>
        <v>0</v>
      </c>
      <c r="S188" s="28" t="str">
        <f t="shared" si="201"/>
        <v xml:space="preserve"> </v>
      </c>
      <c r="T188" s="817">
        <f t="shared" si="214"/>
        <v>0</v>
      </c>
      <c r="U188" s="86">
        <f t="shared" si="215"/>
        <v>0</v>
      </c>
      <c r="V188" s="680" t="str">
        <f t="shared" si="216"/>
        <v xml:space="preserve"> </v>
      </c>
      <c r="W188" s="845"/>
      <c r="X188" s="379"/>
      <c r="Y188" s="28">
        <f t="shared" si="213"/>
        <v>0</v>
      </c>
      <c r="Z188" s="544"/>
      <c r="AA188" s="951"/>
      <c r="AB188" s="357">
        <f t="shared" si="193"/>
        <v>0</v>
      </c>
      <c r="AC188" s="28"/>
      <c r="AD188" s="28">
        <f t="shared" si="203"/>
        <v>0</v>
      </c>
      <c r="AE188" s="28" t="str">
        <f t="shared" si="202"/>
        <v xml:space="preserve"> </v>
      </c>
      <c r="AF188" s="889"/>
      <c r="AG188" s="28">
        <f t="shared" si="217"/>
        <v>0</v>
      </c>
      <c r="AH188" s="146" t="str">
        <f t="shared" si="218"/>
        <v xml:space="preserve"> </v>
      </c>
      <c r="AI188" s="379"/>
      <c r="AJ188" s="28"/>
      <c r="AK188" s="28"/>
      <c r="AL188" s="28">
        <f t="shared" si="219"/>
        <v>0</v>
      </c>
      <c r="AM188" s="28" t="str">
        <f t="shared" si="220"/>
        <v xml:space="preserve"> </v>
      </c>
      <c r="AN188" s="771"/>
      <c r="AO188" s="28">
        <f t="shared" si="221"/>
        <v>0</v>
      </c>
      <c r="AP188" s="198" t="str">
        <f t="shared" si="208"/>
        <v xml:space="preserve"> </v>
      </c>
      <c r="AQ188" s="145"/>
      <c r="AR188" s="357"/>
      <c r="AS188" s="28"/>
      <c r="AT188" s="28">
        <f t="shared" si="222"/>
        <v>0</v>
      </c>
      <c r="AU188" s="47" t="str">
        <f t="shared" si="211"/>
        <v xml:space="preserve"> </v>
      </c>
      <c r="AV188" s="726"/>
      <c r="AW188" s="28">
        <f t="shared" si="223"/>
        <v>0</v>
      </c>
      <c r="AX188" s="463" t="str">
        <f t="shared" si="212"/>
        <v xml:space="preserve"> </v>
      </c>
      <c r="AY188" s="646">
        <v>-55.5</v>
      </c>
      <c r="AZ188" s="410">
        <v>-58.8</v>
      </c>
      <c r="BA188" s="410">
        <f t="shared" si="185"/>
        <v>-58.8</v>
      </c>
      <c r="BB188" s="410"/>
      <c r="BC188" s="231">
        <v>-5.7</v>
      </c>
      <c r="BD188" s="231">
        <f t="shared" si="194"/>
        <v>-5.7</v>
      </c>
      <c r="BE188" s="28"/>
      <c r="BF188" s="135">
        <f t="shared" si="236"/>
        <v>53.099999999999994</v>
      </c>
      <c r="BG188" s="34">
        <f t="shared" si="162"/>
        <v>9.6938775510204085</v>
      </c>
      <c r="BH188" s="726">
        <v>-5.8</v>
      </c>
      <c r="BI188" s="28">
        <f t="shared" si="229"/>
        <v>9.9999999999999645E-2</v>
      </c>
      <c r="BJ188" s="142">
        <f t="shared" si="168"/>
        <v>98.275862068965523</v>
      </c>
      <c r="BL188" s="807">
        <f t="shared" si="188"/>
        <v>0</v>
      </c>
      <c r="BM188" s="807">
        <f t="shared" si="189"/>
        <v>0</v>
      </c>
      <c r="BN188" s="794"/>
      <c r="BO188" s="794"/>
      <c r="BP188" s="794"/>
      <c r="BQ188" s="794"/>
    </row>
    <row r="189" spans="1:69" ht="30" customHeight="1" x14ac:dyDescent="0.25">
      <c r="A189" s="629" t="s">
        <v>123</v>
      </c>
      <c r="B189" s="617" t="s">
        <v>178</v>
      </c>
      <c r="C189" s="556"/>
      <c r="D189" s="357">
        <f t="shared" ref="D189:D204" si="237">N189+AZ189</f>
        <v>0</v>
      </c>
      <c r="E189" s="28">
        <f t="shared" ref="E189:E204" si="238">O189+BC189</f>
        <v>0</v>
      </c>
      <c r="F189" s="28">
        <f t="shared" si="190"/>
        <v>0</v>
      </c>
      <c r="G189" s="28">
        <f t="shared" ref="G189:G204" si="239">Q189+BE189</f>
        <v>0</v>
      </c>
      <c r="H189" s="28">
        <f t="shared" si="186"/>
        <v>0</v>
      </c>
      <c r="I189" s="28" t="str">
        <f t="shared" si="187"/>
        <v xml:space="preserve"> </v>
      </c>
      <c r="J189" s="817">
        <f t="shared" si="227"/>
        <v>0</v>
      </c>
      <c r="K189" s="47">
        <f t="shared" si="209"/>
        <v>0</v>
      </c>
      <c r="L189" s="172" t="str">
        <f t="shared" si="210"/>
        <v xml:space="preserve"> </v>
      </c>
      <c r="M189" s="357">
        <f t="shared" si="230"/>
        <v>0</v>
      </c>
      <c r="N189" s="357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817">
        <f t="shared" si="214"/>
        <v>0</v>
      </c>
      <c r="U189" s="86">
        <f t="shared" si="215"/>
        <v>0</v>
      </c>
      <c r="V189" s="680" t="str">
        <f t="shared" si="216"/>
        <v xml:space="preserve"> </v>
      </c>
      <c r="W189" s="845"/>
      <c r="X189" s="379"/>
      <c r="Y189" s="28">
        <f t="shared" si="213"/>
        <v>0</v>
      </c>
      <c r="Z189" s="544"/>
      <c r="AA189" s="951"/>
      <c r="AB189" s="357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89"/>
      <c r="AG189" s="28">
        <f t="shared" si="217"/>
        <v>0</v>
      </c>
      <c r="AH189" s="146" t="str">
        <f t="shared" si="218"/>
        <v xml:space="preserve"> </v>
      </c>
      <c r="AI189" s="379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771"/>
      <c r="AO189" s="28">
        <f t="shared" si="221"/>
        <v>0</v>
      </c>
      <c r="AP189" s="198" t="str">
        <f t="shared" si="208"/>
        <v xml:space="preserve"> </v>
      </c>
      <c r="AQ189" s="145"/>
      <c r="AR189" s="357"/>
      <c r="AS189" s="28"/>
      <c r="AT189" s="28">
        <f t="shared" si="222"/>
        <v>0</v>
      </c>
      <c r="AU189" s="47" t="str">
        <f t="shared" si="211"/>
        <v xml:space="preserve"> </v>
      </c>
      <c r="AV189" s="726"/>
      <c r="AW189" s="28">
        <f t="shared" si="223"/>
        <v>0</v>
      </c>
      <c r="AX189" s="463" t="str">
        <f t="shared" si="212"/>
        <v xml:space="preserve"> </v>
      </c>
      <c r="AY189" s="531"/>
      <c r="AZ189" s="357"/>
      <c r="BA189" s="357">
        <f t="shared" si="185"/>
        <v>0</v>
      </c>
      <c r="BB189" s="357"/>
      <c r="BC189" s="28"/>
      <c r="BD189" s="28">
        <f t="shared" si="194"/>
        <v>0</v>
      </c>
      <c r="BE189" s="28"/>
      <c r="BF189" s="74">
        <f t="shared" si="236"/>
        <v>0</v>
      </c>
      <c r="BG189" s="34" t="str">
        <f t="shared" si="162"/>
        <v xml:space="preserve"> </v>
      </c>
      <c r="BH189" s="726"/>
      <c r="BI189" s="28">
        <f t="shared" si="229"/>
        <v>0</v>
      </c>
      <c r="BJ189" s="142" t="str">
        <f t="shared" si="168"/>
        <v xml:space="preserve"> </v>
      </c>
      <c r="BL189" s="807">
        <f t="shared" si="188"/>
        <v>0</v>
      </c>
      <c r="BM189" s="807">
        <f t="shared" si="189"/>
        <v>0</v>
      </c>
      <c r="BN189" s="794"/>
      <c r="BO189" s="794"/>
      <c r="BP189" s="794"/>
      <c r="BQ189" s="794"/>
    </row>
    <row r="190" spans="1:69" ht="34.5" customHeight="1" x14ac:dyDescent="0.25">
      <c r="A190" s="629" t="s">
        <v>125</v>
      </c>
      <c r="B190" s="617" t="s">
        <v>179</v>
      </c>
      <c r="C190" s="556"/>
      <c r="D190" s="357">
        <f t="shared" si="237"/>
        <v>0</v>
      </c>
      <c r="E190" s="28">
        <f t="shared" si="238"/>
        <v>0</v>
      </c>
      <c r="F190" s="28">
        <f t="shared" si="190"/>
        <v>0</v>
      </c>
      <c r="G190" s="28">
        <f t="shared" si="239"/>
        <v>0</v>
      </c>
      <c r="H190" s="28">
        <f t="shared" si="186"/>
        <v>0</v>
      </c>
      <c r="I190" s="28" t="str">
        <f t="shared" si="187"/>
        <v xml:space="preserve"> </v>
      </c>
      <c r="J190" s="817">
        <f t="shared" si="227"/>
        <v>0</v>
      </c>
      <c r="K190" s="47">
        <f t="shared" si="209"/>
        <v>0</v>
      </c>
      <c r="L190" s="172" t="str">
        <f t="shared" si="210"/>
        <v xml:space="preserve"> </v>
      </c>
      <c r="M190" s="357">
        <f t="shared" si="230"/>
        <v>0</v>
      </c>
      <c r="N190" s="357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817">
        <f t="shared" si="214"/>
        <v>0</v>
      </c>
      <c r="U190" s="86">
        <f t="shared" si="215"/>
        <v>0</v>
      </c>
      <c r="V190" s="680" t="str">
        <f t="shared" si="216"/>
        <v xml:space="preserve"> </v>
      </c>
      <c r="W190" s="845"/>
      <c r="X190" s="379"/>
      <c r="Y190" s="28">
        <f t="shared" si="213"/>
        <v>0</v>
      </c>
      <c r="Z190" s="544"/>
      <c r="AA190" s="951"/>
      <c r="AB190" s="357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89"/>
      <c r="AG190" s="28">
        <f t="shared" si="217"/>
        <v>0</v>
      </c>
      <c r="AH190" s="146" t="str">
        <f t="shared" si="218"/>
        <v xml:space="preserve"> </v>
      </c>
      <c r="AI190" s="379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771"/>
      <c r="AO190" s="28">
        <f t="shared" si="221"/>
        <v>0</v>
      </c>
      <c r="AP190" s="198" t="str">
        <f t="shared" si="208"/>
        <v xml:space="preserve"> </v>
      </c>
      <c r="AQ190" s="145"/>
      <c r="AR190" s="357"/>
      <c r="AS190" s="28"/>
      <c r="AT190" s="28">
        <f t="shared" si="222"/>
        <v>0</v>
      </c>
      <c r="AU190" s="47" t="str">
        <f t="shared" si="211"/>
        <v xml:space="preserve"> </v>
      </c>
      <c r="AV190" s="726"/>
      <c r="AW190" s="28">
        <f t="shared" si="223"/>
        <v>0</v>
      </c>
      <c r="AX190" s="463" t="str">
        <f t="shared" si="212"/>
        <v xml:space="preserve"> </v>
      </c>
      <c r="AY190" s="531"/>
      <c r="AZ190" s="357"/>
      <c r="BA190" s="357">
        <f t="shared" si="185"/>
        <v>0</v>
      </c>
      <c r="BB190" s="357"/>
      <c r="BC190" s="28"/>
      <c r="BD190" s="28">
        <f t="shared" si="194"/>
        <v>0</v>
      </c>
      <c r="BE190" s="28"/>
      <c r="BF190" s="74">
        <f t="shared" si="236"/>
        <v>0</v>
      </c>
      <c r="BG190" s="34" t="str">
        <f t="shared" si="162"/>
        <v xml:space="preserve"> </v>
      </c>
      <c r="BH190" s="726"/>
      <c r="BI190" s="28">
        <f t="shared" si="229"/>
        <v>0</v>
      </c>
      <c r="BJ190" s="142" t="str">
        <f t="shared" si="168"/>
        <v xml:space="preserve"> </v>
      </c>
      <c r="BL190" s="807">
        <f t="shared" si="188"/>
        <v>0</v>
      </c>
      <c r="BM190" s="807">
        <f t="shared" si="189"/>
        <v>0</v>
      </c>
      <c r="BN190" s="794"/>
      <c r="BO190" s="794"/>
      <c r="BP190" s="794"/>
      <c r="BQ190" s="794"/>
    </row>
    <row r="191" spans="1:69" s="8" customFormat="1" ht="31.5" customHeight="1" x14ac:dyDescent="0.25">
      <c r="A191" s="625" t="s">
        <v>183</v>
      </c>
      <c r="B191" s="626" t="s">
        <v>181</v>
      </c>
      <c r="C191" s="365">
        <f>M191+AY191</f>
        <v>0</v>
      </c>
      <c r="D191" s="365">
        <f t="shared" si="237"/>
        <v>0</v>
      </c>
      <c r="E191" s="49">
        <f t="shared" si="238"/>
        <v>0</v>
      </c>
      <c r="F191" s="49">
        <f t="shared" si="190"/>
        <v>0</v>
      </c>
      <c r="G191" s="49">
        <f t="shared" si="239"/>
        <v>0</v>
      </c>
      <c r="H191" s="49">
        <f t="shared" si="186"/>
        <v>0</v>
      </c>
      <c r="I191" s="49" t="str">
        <f t="shared" si="187"/>
        <v xml:space="preserve"> </v>
      </c>
      <c r="J191" s="826">
        <f t="shared" si="227"/>
        <v>0</v>
      </c>
      <c r="K191" s="71">
        <f t="shared" si="209"/>
        <v>0</v>
      </c>
      <c r="L191" s="175" t="str">
        <f t="shared" si="210"/>
        <v xml:space="preserve"> </v>
      </c>
      <c r="M191" s="357">
        <f t="shared" si="230"/>
        <v>0</v>
      </c>
      <c r="N191" s="365">
        <f t="shared" si="233"/>
        <v>0</v>
      </c>
      <c r="O191" s="49">
        <f t="shared" si="228"/>
        <v>0</v>
      </c>
      <c r="P191" s="49">
        <f t="shared" si="191"/>
        <v>0</v>
      </c>
      <c r="Q191" s="49">
        <f t="shared" si="192"/>
        <v>0</v>
      </c>
      <c r="R191" s="49">
        <f t="shared" si="200"/>
        <v>0</v>
      </c>
      <c r="S191" s="49" t="str">
        <f t="shared" si="201"/>
        <v xml:space="preserve"> </v>
      </c>
      <c r="T191" s="826">
        <f t="shared" si="214"/>
        <v>0</v>
      </c>
      <c r="U191" s="95">
        <f t="shared" si="215"/>
        <v>0</v>
      </c>
      <c r="V191" s="682" t="str">
        <f t="shared" si="216"/>
        <v xml:space="preserve"> </v>
      </c>
      <c r="W191" s="854">
        <f>W192+W193</f>
        <v>0</v>
      </c>
      <c r="X191" s="442">
        <f>X192+X193</f>
        <v>0</v>
      </c>
      <c r="Y191" s="28">
        <f t="shared" si="213"/>
        <v>0</v>
      </c>
      <c r="Z191" s="930">
        <f>Z192+Z193</f>
        <v>0</v>
      </c>
      <c r="AA191" s="960">
        <f>AA192+AA193</f>
        <v>0</v>
      </c>
      <c r="AB191" s="365">
        <f t="shared" si="193"/>
        <v>0</v>
      </c>
      <c r="AC191" s="365">
        <f>AC192+AC193</f>
        <v>0</v>
      </c>
      <c r="AD191" s="49">
        <f t="shared" si="203"/>
        <v>0</v>
      </c>
      <c r="AE191" s="49" t="str">
        <f t="shared" si="202"/>
        <v xml:space="preserve"> </v>
      </c>
      <c r="AF191" s="895">
        <f>AF192+AF193</f>
        <v>0</v>
      </c>
      <c r="AG191" s="49">
        <f t="shared" si="217"/>
        <v>0</v>
      </c>
      <c r="AH191" s="154" t="str">
        <f t="shared" si="218"/>
        <v xml:space="preserve"> </v>
      </c>
      <c r="AI191" s="442"/>
      <c r="AJ191" s="49"/>
      <c r="AK191" s="49">
        <f>AK192+AK193</f>
        <v>0</v>
      </c>
      <c r="AL191" s="49">
        <f t="shared" si="219"/>
        <v>0</v>
      </c>
      <c r="AM191" s="49" t="str">
        <f t="shared" si="220"/>
        <v xml:space="preserve"> </v>
      </c>
      <c r="AN191" s="781"/>
      <c r="AO191" s="49">
        <f t="shared" si="221"/>
        <v>0</v>
      </c>
      <c r="AP191" s="198" t="str">
        <f t="shared" si="208"/>
        <v xml:space="preserve"> </v>
      </c>
      <c r="AQ191" s="169"/>
      <c r="AR191" s="365"/>
      <c r="AS191" s="49">
        <f>AS192+AS193</f>
        <v>0</v>
      </c>
      <c r="AT191" s="49">
        <f t="shared" si="222"/>
        <v>0</v>
      </c>
      <c r="AU191" s="71" t="str">
        <f t="shared" si="211"/>
        <v xml:space="preserve"> </v>
      </c>
      <c r="AV191" s="732"/>
      <c r="AW191" s="49">
        <f t="shared" si="223"/>
        <v>0</v>
      </c>
      <c r="AX191" s="480" t="str">
        <f t="shared" si="212"/>
        <v xml:space="preserve"> </v>
      </c>
      <c r="AY191" s="530"/>
      <c r="AZ191" s="365">
        <f>AZ192+AZ193</f>
        <v>0</v>
      </c>
      <c r="BA191" s="365">
        <f t="shared" si="185"/>
        <v>0</v>
      </c>
      <c r="BB191" s="365">
        <f>BB192+BB193</f>
        <v>0</v>
      </c>
      <c r="BC191" s="49">
        <f>BC192+BC193</f>
        <v>0</v>
      </c>
      <c r="BD191" s="49">
        <f t="shared" si="194"/>
        <v>0</v>
      </c>
      <c r="BE191" s="49">
        <f>BE192+BE193</f>
        <v>0</v>
      </c>
      <c r="BF191" s="129">
        <f t="shared" si="236"/>
        <v>0</v>
      </c>
      <c r="BG191" s="49" t="str">
        <f t="shared" si="162"/>
        <v xml:space="preserve"> </v>
      </c>
      <c r="BH191" s="732"/>
      <c r="BI191" s="49">
        <f t="shared" si="229"/>
        <v>0</v>
      </c>
      <c r="BJ191" s="142" t="str">
        <f t="shared" si="168"/>
        <v xml:space="preserve"> </v>
      </c>
      <c r="BK191" s="2"/>
      <c r="BL191" s="807">
        <f t="shared" si="188"/>
        <v>0</v>
      </c>
      <c r="BM191" s="807">
        <f t="shared" si="189"/>
        <v>0</v>
      </c>
      <c r="BN191" s="794"/>
      <c r="BO191" s="797"/>
      <c r="BP191" s="797"/>
      <c r="BQ191" s="794">
        <v>0</v>
      </c>
    </row>
    <row r="192" spans="1:69" s="8" customFormat="1" ht="25.5" customHeight="1" x14ac:dyDescent="0.25">
      <c r="A192" s="629" t="s">
        <v>180</v>
      </c>
      <c r="B192" s="617" t="s">
        <v>182</v>
      </c>
      <c r="C192" s="556"/>
      <c r="D192" s="367">
        <f t="shared" si="237"/>
        <v>0</v>
      </c>
      <c r="E192" s="57">
        <f t="shared" si="238"/>
        <v>0</v>
      </c>
      <c r="F192" s="57">
        <f t="shared" si="190"/>
        <v>0</v>
      </c>
      <c r="G192" s="57">
        <f t="shared" si="239"/>
        <v>0</v>
      </c>
      <c r="H192" s="57">
        <f t="shared" si="186"/>
        <v>0</v>
      </c>
      <c r="I192" s="57" t="str">
        <f t="shared" si="187"/>
        <v xml:space="preserve"> </v>
      </c>
      <c r="J192" s="817">
        <f t="shared" si="227"/>
        <v>0</v>
      </c>
      <c r="K192" s="47">
        <f t="shared" si="209"/>
        <v>0</v>
      </c>
      <c r="L192" s="172" t="str">
        <f t="shared" si="210"/>
        <v xml:space="preserve"> </v>
      </c>
      <c r="M192" s="357">
        <f t="shared" si="230"/>
        <v>0</v>
      </c>
      <c r="N192" s="367">
        <f t="shared" si="233"/>
        <v>0</v>
      </c>
      <c r="O192" s="57">
        <f t="shared" si="228"/>
        <v>0</v>
      </c>
      <c r="P192" s="57">
        <f t="shared" si="191"/>
        <v>0</v>
      </c>
      <c r="Q192" s="57">
        <f t="shared" si="192"/>
        <v>0</v>
      </c>
      <c r="R192" s="57">
        <f t="shared" si="200"/>
        <v>0</v>
      </c>
      <c r="S192" s="57" t="str">
        <f t="shared" si="201"/>
        <v xml:space="preserve"> </v>
      </c>
      <c r="T192" s="817">
        <f t="shared" si="214"/>
        <v>0</v>
      </c>
      <c r="U192" s="86">
        <f t="shared" si="215"/>
        <v>0</v>
      </c>
      <c r="V192" s="680" t="str">
        <f t="shared" si="216"/>
        <v xml:space="preserve"> </v>
      </c>
      <c r="W192" s="871"/>
      <c r="X192" s="494"/>
      <c r="Y192" s="28">
        <f t="shared" si="213"/>
        <v>0</v>
      </c>
      <c r="Z192" s="543"/>
      <c r="AA192" s="963"/>
      <c r="AB192" s="367">
        <f t="shared" si="193"/>
        <v>0</v>
      </c>
      <c r="AC192" s="57"/>
      <c r="AD192" s="57">
        <f t="shared" si="203"/>
        <v>0</v>
      </c>
      <c r="AE192" s="57" t="str">
        <f t="shared" si="202"/>
        <v xml:space="preserve"> </v>
      </c>
      <c r="AF192" s="898"/>
      <c r="AG192" s="57">
        <f t="shared" si="217"/>
        <v>0</v>
      </c>
      <c r="AH192" s="198" t="str">
        <f t="shared" si="218"/>
        <v xml:space="preserve"> </v>
      </c>
      <c r="AI192" s="494"/>
      <c r="AJ192" s="57"/>
      <c r="AK192" s="57"/>
      <c r="AL192" s="57">
        <f t="shared" si="219"/>
        <v>0</v>
      </c>
      <c r="AM192" s="57" t="str">
        <f t="shared" si="220"/>
        <v xml:space="preserve"> </v>
      </c>
      <c r="AN192" s="784"/>
      <c r="AO192" s="57">
        <f t="shared" si="221"/>
        <v>0</v>
      </c>
      <c r="AP192" s="198" t="str">
        <f t="shared" si="208"/>
        <v xml:space="preserve"> </v>
      </c>
      <c r="AQ192" s="173"/>
      <c r="AR192" s="367"/>
      <c r="AS192" s="57"/>
      <c r="AT192" s="57">
        <f t="shared" si="222"/>
        <v>0</v>
      </c>
      <c r="AU192" s="47" t="str">
        <f t="shared" si="211"/>
        <v xml:space="preserve"> </v>
      </c>
      <c r="AV192" s="735"/>
      <c r="AW192" s="57">
        <f t="shared" si="223"/>
        <v>0</v>
      </c>
      <c r="AX192" s="463" t="str">
        <f t="shared" si="212"/>
        <v xml:space="preserve"> </v>
      </c>
      <c r="AY192" s="531"/>
      <c r="AZ192" s="365"/>
      <c r="BA192" s="365">
        <f t="shared" si="185"/>
        <v>0</v>
      </c>
      <c r="BB192" s="365"/>
      <c r="BC192" s="49"/>
      <c r="BD192" s="49">
        <f t="shared" si="194"/>
        <v>0</v>
      </c>
      <c r="BE192" s="49"/>
      <c r="BF192" s="74">
        <f t="shared" si="236"/>
        <v>0</v>
      </c>
      <c r="BG192" s="34" t="str">
        <f t="shared" si="162"/>
        <v xml:space="preserve"> </v>
      </c>
      <c r="BH192" s="735"/>
      <c r="BI192" s="57">
        <f t="shared" si="229"/>
        <v>0</v>
      </c>
      <c r="BJ192" s="142" t="str">
        <f t="shared" si="168"/>
        <v xml:space="preserve"> </v>
      </c>
      <c r="BK192" s="2"/>
      <c r="BL192" s="807">
        <f t="shared" si="188"/>
        <v>0</v>
      </c>
      <c r="BM192" s="807">
        <f t="shared" si="189"/>
        <v>0</v>
      </c>
      <c r="BN192" s="794"/>
      <c r="BO192" s="797"/>
      <c r="BP192" s="794"/>
      <c r="BQ192" s="794"/>
    </row>
    <row r="193" spans="1:69" ht="25.5" customHeight="1" x14ac:dyDescent="0.25">
      <c r="A193" s="629" t="s">
        <v>131</v>
      </c>
      <c r="B193" s="617" t="s">
        <v>184</v>
      </c>
      <c r="C193" s="556"/>
      <c r="D193" s="357">
        <f t="shared" si="237"/>
        <v>0</v>
      </c>
      <c r="E193" s="28">
        <f t="shared" si="238"/>
        <v>0</v>
      </c>
      <c r="F193" s="28">
        <f t="shared" si="190"/>
        <v>0</v>
      </c>
      <c r="G193" s="28">
        <f t="shared" si="239"/>
        <v>0</v>
      </c>
      <c r="H193" s="28">
        <f t="shared" si="186"/>
        <v>0</v>
      </c>
      <c r="I193" s="28" t="str">
        <f t="shared" si="187"/>
        <v xml:space="preserve"> </v>
      </c>
      <c r="J193" s="817">
        <f t="shared" si="227"/>
        <v>0</v>
      </c>
      <c r="K193" s="47">
        <f t="shared" si="209"/>
        <v>0</v>
      </c>
      <c r="L193" s="172" t="str">
        <f t="shared" si="210"/>
        <v xml:space="preserve"> </v>
      </c>
      <c r="M193" s="357">
        <f t="shared" si="230"/>
        <v>0</v>
      </c>
      <c r="N193" s="357">
        <f t="shared" si="233"/>
        <v>0</v>
      </c>
      <c r="O193" s="28">
        <f t="shared" si="228"/>
        <v>0</v>
      </c>
      <c r="P193" s="28">
        <f t="shared" si="191"/>
        <v>0</v>
      </c>
      <c r="Q193" s="28">
        <f t="shared" si="192"/>
        <v>0</v>
      </c>
      <c r="R193" s="28">
        <f t="shared" si="200"/>
        <v>0</v>
      </c>
      <c r="S193" s="28" t="str">
        <f t="shared" si="201"/>
        <v xml:space="preserve"> </v>
      </c>
      <c r="T193" s="817">
        <f t="shared" si="214"/>
        <v>0</v>
      </c>
      <c r="U193" s="86">
        <f t="shared" si="215"/>
        <v>0</v>
      </c>
      <c r="V193" s="680" t="str">
        <f t="shared" si="216"/>
        <v xml:space="preserve"> </v>
      </c>
      <c r="W193" s="845"/>
      <c r="X193" s="379"/>
      <c r="Y193" s="28">
        <f t="shared" si="213"/>
        <v>0</v>
      </c>
      <c r="Z193" s="544"/>
      <c r="AA193" s="951"/>
      <c r="AB193" s="357">
        <f t="shared" si="193"/>
        <v>0</v>
      </c>
      <c r="AC193" s="28"/>
      <c r="AD193" s="28">
        <f t="shared" si="203"/>
        <v>0</v>
      </c>
      <c r="AE193" s="28" t="str">
        <f t="shared" si="202"/>
        <v xml:space="preserve"> </v>
      </c>
      <c r="AF193" s="889"/>
      <c r="AG193" s="28">
        <f t="shared" si="217"/>
        <v>0</v>
      </c>
      <c r="AH193" s="146" t="str">
        <f t="shared" si="218"/>
        <v xml:space="preserve"> </v>
      </c>
      <c r="AI193" s="379"/>
      <c r="AJ193" s="28"/>
      <c r="AK193" s="28"/>
      <c r="AL193" s="28">
        <f t="shared" si="219"/>
        <v>0</v>
      </c>
      <c r="AM193" s="28" t="str">
        <f t="shared" si="220"/>
        <v xml:space="preserve"> </v>
      </c>
      <c r="AN193" s="771"/>
      <c r="AO193" s="28">
        <f t="shared" si="221"/>
        <v>0</v>
      </c>
      <c r="AP193" s="198" t="str">
        <f t="shared" si="208"/>
        <v xml:space="preserve"> </v>
      </c>
      <c r="AQ193" s="145"/>
      <c r="AR193" s="357"/>
      <c r="AS193" s="28"/>
      <c r="AT193" s="28">
        <f>AS193-AR193</f>
        <v>0</v>
      </c>
      <c r="AU193" s="47" t="str">
        <f t="shared" si="211"/>
        <v xml:space="preserve"> </v>
      </c>
      <c r="AV193" s="726"/>
      <c r="AW193" s="28">
        <f t="shared" si="223"/>
        <v>0</v>
      </c>
      <c r="AX193" s="463" t="str">
        <f t="shared" si="212"/>
        <v xml:space="preserve"> </v>
      </c>
      <c r="AY193" s="531"/>
      <c r="AZ193" s="367"/>
      <c r="BA193" s="367">
        <f t="shared" si="185"/>
        <v>0</v>
      </c>
      <c r="BB193" s="367"/>
      <c r="BC193" s="57"/>
      <c r="BD193" s="57">
        <f t="shared" si="194"/>
        <v>0</v>
      </c>
      <c r="BE193" s="57"/>
      <c r="BF193" s="74">
        <f t="shared" si="236"/>
        <v>0</v>
      </c>
      <c r="BG193" s="34" t="str">
        <f t="shared" si="162"/>
        <v xml:space="preserve"> </v>
      </c>
      <c r="BH193" s="726"/>
      <c r="BI193" s="28">
        <f t="shared" si="229"/>
        <v>0</v>
      </c>
      <c r="BJ193" s="142" t="str">
        <f t="shared" si="168"/>
        <v xml:space="preserve"> </v>
      </c>
      <c r="BL193" s="807">
        <f t="shared" si="188"/>
        <v>0</v>
      </c>
      <c r="BM193" s="807">
        <f t="shared" si="189"/>
        <v>0</v>
      </c>
      <c r="BN193" s="797"/>
      <c r="BO193" s="794"/>
      <c r="BP193" s="794"/>
      <c r="BQ193" s="794"/>
    </row>
    <row r="194" spans="1:69" s="8" customFormat="1" ht="25.15" customHeight="1" x14ac:dyDescent="0.25">
      <c r="A194" s="615" t="s">
        <v>186</v>
      </c>
      <c r="B194" s="616" t="s">
        <v>187</v>
      </c>
      <c r="C194" s="365">
        <f>M194+AY194</f>
        <v>0</v>
      </c>
      <c r="D194" s="365">
        <f t="shared" si="237"/>
        <v>-113.3</v>
      </c>
      <c r="E194" s="49">
        <f t="shared" si="238"/>
        <v>0</v>
      </c>
      <c r="F194" s="49">
        <f t="shared" si="190"/>
        <v>0</v>
      </c>
      <c r="G194" s="49">
        <f t="shared" si="239"/>
        <v>0</v>
      </c>
      <c r="H194" s="49">
        <f t="shared" si="186"/>
        <v>113.3</v>
      </c>
      <c r="I194" s="49">
        <f t="shared" si="187"/>
        <v>0</v>
      </c>
      <c r="J194" s="824">
        <f t="shared" si="227"/>
        <v>0</v>
      </c>
      <c r="K194" s="68">
        <f t="shared" si="209"/>
        <v>0</v>
      </c>
      <c r="L194" s="171" t="str">
        <f t="shared" si="210"/>
        <v xml:space="preserve"> </v>
      </c>
      <c r="M194" s="357">
        <f t="shared" si="230"/>
        <v>0</v>
      </c>
      <c r="N194" s="365">
        <f t="shared" si="233"/>
        <v>0</v>
      </c>
      <c r="O194" s="49">
        <f t="shared" si="228"/>
        <v>0</v>
      </c>
      <c r="P194" s="49">
        <f t="shared" si="191"/>
        <v>0</v>
      </c>
      <c r="Q194" s="49">
        <f t="shared" si="192"/>
        <v>0</v>
      </c>
      <c r="R194" s="49">
        <f t="shared" si="200"/>
        <v>0</v>
      </c>
      <c r="S194" s="49" t="str">
        <f t="shared" si="201"/>
        <v xml:space="preserve"> </v>
      </c>
      <c r="T194" s="824">
        <f t="shared" si="214"/>
        <v>0</v>
      </c>
      <c r="U194" s="93">
        <f t="shared" si="215"/>
        <v>0</v>
      </c>
      <c r="V194" s="679" t="str">
        <f t="shared" si="216"/>
        <v xml:space="preserve"> </v>
      </c>
      <c r="W194" s="854">
        <f>W195+W196+W197</f>
        <v>0</v>
      </c>
      <c r="X194" s="442">
        <f>X195+X196+X197</f>
        <v>0</v>
      </c>
      <c r="Y194" s="28">
        <f t="shared" si="213"/>
        <v>0</v>
      </c>
      <c r="Z194" s="930">
        <f>Z195+Z196+Z197</f>
        <v>0</v>
      </c>
      <c r="AA194" s="960">
        <f>AA195+AA196+AA197</f>
        <v>0</v>
      </c>
      <c r="AB194" s="365">
        <f t="shared" si="193"/>
        <v>0</v>
      </c>
      <c r="AC194" s="49">
        <f>AC195+AC196+AC197</f>
        <v>0</v>
      </c>
      <c r="AD194" s="49">
        <f t="shared" si="203"/>
        <v>0</v>
      </c>
      <c r="AE194" s="49" t="str">
        <f t="shared" si="202"/>
        <v xml:space="preserve"> </v>
      </c>
      <c r="AF194" s="895">
        <f>AF195+AF196+AF197</f>
        <v>0</v>
      </c>
      <c r="AG194" s="49">
        <f t="shared" si="217"/>
        <v>0</v>
      </c>
      <c r="AH194" s="154" t="str">
        <f t="shared" si="218"/>
        <v xml:space="preserve"> </v>
      </c>
      <c r="AI194" s="442"/>
      <c r="AJ194" s="49"/>
      <c r="AK194" s="49">
        <f>AK195+AK196+AK197</f>
        <v>0</v>
      </c>
      <c r="AL194" s="49">
        <f t="shared" si="219"/>
        <v>0</v>
      </c>
      <c r="AM194" s="49" t="str">
        <f t="shared" si="220"/>
        <v xml:space="preserve"> </v>
      </c>
      <c r="AN194" s="781"/>
      <c r="AO194" s="49">
        <f t="shared" si="221"/>
        <v>0</v>
      </c>
      <c r="AP194" s="198" t="str">
        <f t="shared" si="208"/>
        <v xml:space="preserve"> </v>
      </c>
      <c r="AQ194" s="169"/>
      <c r="AR194" s="365"/>
      <c r="AS194" s="49">
        <f>AS195+AS196+AS197</f>
        <v>0</v>
      </c>
      <c r="AT194" s="49">
        <f t="shared" si="222"/>
        <v>0</v>
      </c>
      <c r="AU194" s="68" t="str">
        <f t="shared" si="211"/>
        <v xml:space="preserve"> </v>
      </c>
      <c r="AV194" s="732"/>
      <c r="AW194" s="49">
        <f t="shared" si="223"/>
        <v>0</v>
      </c>
      <c r="AX194" s="477" t="str">
        <f t="shared" si="212"/>
        <v xml:space="preserve"> </v>
      </c>
      <c r="AY194" s="169">
        <f>AY195+AY196+AY197</f>
        <v>0</v>
      </c>
      <c r="AZ194" s="365">
        <f>AZ195+AZ196+AZ197</f>
        <v>-113.3</v>
      </c>
      <c r="BA194" s="365">
        <f t="shared" si="185"/>
        <v>-113.3</v>
      </c>
      <c r="BB194" s="365">
        <f>BB195+BB196+BB197</f>
        <v>0</v>
      </c>
      <c r="BC194" s="49">
        <f>BC195+BC196+BC197</f>
        <v>0</v>
      </c>
      <c r="BD194" s="49">
        <f t="shared" si="194"/>
        <v>0</v>
      </c>
      <c r="BE194" s="49">
        <f>BE195+BE196+BE197</f>
        <v>0</v>
      </c>
      <c r="BF194" s="129">
        <f t="shared" si="236"/>
        <v>113.3</v>
      </c>
      <c r="BG194" s="57">
        <f t="shared" ref="BG194:BG204" si="240">IF(AZ194&lt;&gt;0,IF(BC194/AZ194*100&lt;0,"&lt;0",IF(BC194/AZ194*100&gt;200,"&gt;200",BC194/AZ194*100))," ")</f>
        <v>0</v>
      </c>
      <c r="BH194" s="732"/>
      <c r="BI194" s="49">
        <f t="shared" si="229"/>
        <v>0</v>
      </c>
      <c r="BJ194" s="142" t="str">
        <f t="shared" si="168"/>
        <v xml:space="preserve"> </v>
      </c>
      <c r="BK194" s="2"/>
      <c r="BL194" s="807">
        <f t="shared" si="188"/>
        <v>0</v>
      </c>
      <c r="BM194" s="807">
        <f t="shared" si="189"/>
        <v>0</v>
      </c>
      <c r="BN194" s="797"/>
      <c r="BO194" s="794"/>
      <c r="BP194" s="794"/>
      <c r="BQ194" s="794">
        <v>0</v>
      </c>
    </row>
    <row r="195" spans="1:69" s="8" customFormat="1" ht="23.25" customHeight="1" x14ac:dyDescent="0.25">
      <c r="A195" s="629" t="s">
        <v>185</v>
      </c>
      <c r="B195" s="617" t="s">
        <v>188</v>
      </c>
      <c r="C195" s="556"/>
      <c r="D195" s="357">
        <f t="shared" si="237"/>
        <v>0</v>
      </c>
      <c r="E195" s="28">
        <f t="shared" si="238"/>
        <v>0</v>
      </c>
      <c r="F195" s="28">
        <f t="shared" si="190"/>
        <v>0</v>
      </c>
      <c r="G195" s="28">
        <f t="shared" si="239"/>
        <v>0</v>
      </c>
      <c r="H195" s="28">
        <f t="shared" si="186"/>
        <v>0</v>
      </c>
      <c r="I195" s="28" t="str">
        <f t="shared" si="187"/>
        <v xml:space="preserve"> </v>
      </c>
      <c r="J195" s="817">
        <f t="shared" si="227"/>
        <v>0</v>
      </c>
      <c r="K195" s="47">
        <f t="shared" si="209"/>
        <v>0</v>
      </c>
      <c r="L195" s="172" t="str">
        <f t="shared" si="210"/>
        <v xml:space="preserve"> </v>
      </c>
      <c r="M195" s="357">
        <f t="shared" si="230"/>
        <v>0</v>
      </c>
      <c r="N195" s="357">
        <f t="shared" si="233"/>
        <v>0</v>
      </c>
      <c r="O195" s="28">
        <f t="shared" si="228"/>
        <v>0</v>
      </c>
      <c r="P195" s="28">
        <f t="shared" si="191"/>
        <v>0</v>
      </c>
      <c r="Q195" s="28">
        <f t="shared" si="192"/>
        <v>0</v>
      </c>
      <c r="R195" s="28">
        <f t="shared" si="200"/>
        <v>0</v>
      </c>
      <c r="S195" s="28" t="str">
        <f t="shared" si="201"/>
        <v xml:space="preserve"> </v>
      </c>
      <c r="T195" s="817">
        <f t="shared" si="214"/>
        <v>0</v>
      </c>
      <c r="U195" s="86">
        <f t="shared" si="215"/>
        <v>0</v>
      </c>
      <c r="V195" s="680" t="str">
        <f t="shared" si="216"/>
        <v xml:space="preserve"> </v>
      </c>
      <c r="W195" s="845"/>
      <c r="X195" s="379"/>
      <c r="Y195" s="28">
        <f t="shared" si="213"/>
        <v>0</v>
      </c>
      <c r="Z195" s="544"/>
      <c r="AA195" s="951"/>
      <c r="AB195" s="357">
        <f t="shared" si="193"/>
        <v>0</v>
      </c>
      <c r="AC195" s="28"/>
      <c r="AD195" s="28">
        <f t="shared" si="203"/>
        <v>0</v>
      </c>
      <c r="AE195" s="28" t="str">
        <f t="shared" si="202"/>
        <v xml:space="preserve"> </v>
      </c>
      <c r="AF195" s="889"/>
      <c r="AG195" s="57">
        <f t="shared" si="217"/>
        <v>0</v>
      </c>
      <c r="AH195" s="198" t="str">
        <f t="shared" si="218"/>
        <v xml:space="preserve"> </v>
      </c>
      <c r="AI195" s="494"/>
      <c r="AJ195" s="57"/>
      <c r="AK195" s="57"/>
      <c r="AL195" s="57">
        <f t="shared" si="219"/>
        <v>0</v>
      </c>
      <c r="AM195" s="57" t="str">
        <f t="shared" si="220"/>
        <v xml:space="preserve"> </v>
      </c>
      <c r="AN195" s="784"/>
      <c r="AO195" s="57">
        <f t="shared" si="221"/>
        <v>0</v>
      </c>
      <c r="AP195" s="198" t="str">
        <f t="shared" si="208"/>
        <v xml:space="preserve"> </v>
      </c>
      <c r="AQ195" s="173"/>
      <c r="AR195" s="367"/>
      <c r="AS195" s="57"/>
      <c r="AT195" s="57">
        <f t="shared" si="222"/>
        <v>0</v>
      </c>
      <c r="AU195" s="47" t="str">
        <f t="shared" si="211"/>
        <v xml:space="preserve"> </v>
      </c>
      <c r="AV195" s="735"/>
      <c r="AW195" s="57">
        <f t="shared" si="223"/>
        <v>0</v>
      </c>
      <c r="AX195" s="463" t="str">
        <f t="shared" si="212"/>
        <v xml:space="preserve"> </v>
      </c>
      <c r="AY195" s="531"/>
      <c r="AZ195" s="365"/>
      <c r="BA195" s="365">
        <f t="shared" si="185"/>
        <v>0</v>
      </c>
      <c r="BB195" s="365"/>
      <c r="BC195" s="49"/>
      <c r="BD195" s="49">
        <f t="shared" si="194"/>
        <v>0</v>
      </c>
      <c r="BE195" s="49"/>
      <c r="BF195" s="127">
        <f t="shared" si="236"/>
        <v>0</v>
      </c>
      <c r="BG195" s="34" t="str">
        <f t="shared" si="240"/>
        <v xml:space="preserve"> </v>
      </c>
      <c r="BH195" s="735"/>
      <c r="BI195" s="57">
        <f t="shared" si="229"/>
        <v>0</v>
      </c>
      <c r="BJ195" s="142" t="str">
        <f t="shared" si="168"/>
        <v xml:space="preserve"> </v>
      </c>
      <c r="BK195" s="2"/>
      <c r="BL195" s="807">
        <f t="shared" si="188"/>
        <v>0</v>
      </c>
      <c r="BM195" s="807">
        <f t="shared" si="189"/>
        <v>0</v>
      </c>
      <c r="BN195" s="794"/>
      <c r="BO195" s="797"/>
      <c r="BP195" s="797"/>
      <c r="BQ195" s="797"/>
    </row>
    <row r="196" spans="1:69" s="8" customFormat="1" ht="21.75" customHeight="1" x14ac:dyDescent="0.25">
      <c r="A196" s="629" t="s">
        <v>189</v>
      </c>
      <c r="B196" s="617" t="s">
        <v>190</v>
      </c>
      <c r="C196" s="556"/>
      <c r="D196" s="357">
        <f t="shared" si="237"/>
        <v>-113.3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113.3</v>
      </c>
      <c r="I196" s="28">
        <f t="shared" si="187"/>
        <v>0</v>
      </c>
      <c r="J196" s="817">
        <f t="shared" si="227"/>
        <v>0</v>
      </c>
      <c r="K196" s="47">
        <f t="shared" si="209"/>
        <v>0</v>
      </c>
      <c r="L196" s="172" t="str">
        <f t="shared" si="210"/>
        <v xml:space="preserve"> </v>
      </c>
      <c r="M196" s="357">
        <f t="shared" si="230"/>
        <v>0</v>
      </c>
      <c r="N196" s="357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817">
        <f t="shared" si="214"/>
        <v>0</v>
      </c>
      <c r="U196" s="86">
        <f t="shared" si="215"/>
        <v>0</v>
      </c>
      <c r="V196" s="680" t="str">
        <f t="shared" si="216"/>
        <v xml:space="preserve"> </v>
      </c>
      <c r="W196" s="845"/>
      <c r="X196" s="379"/>
      <c r="Y196" s="28">
        <f t="shared" si="213"/>
        <v>0</v>
      </c>
      <c r="Z196" s="544"/>
      <c r="AA196" s="951"/>
      <c r="AB196" s="357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89"/>
      <c r="AG196" s="57">
        <f t="shared" si="217"/>
        <v>0</v>
      </c>
      <c r="AH196" s="198" t="str">
        <f t="shared" si="218"/>
        <v xml:space="preserve"> </v>
      </c>
      <c r="AI196" s="494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84"/>
      <c r="AO196" s="57">
        <f t="shared" si="221"/>
        <v>0</v>
      </c>
      <c r="AP196" s="198" t="str">
        <f t="shared" si="208"/>
        <v xml:space="preserve"> </v>
      </c>
      <c r="AQ196" s="173"/>
      <c r="AR196" s="367"/>
      <c r="AS196" s="57"/>
      <c r="AT196" s="57">
        <f t="shared" si="222"/>
        <v>0</v>
      </c>
      <c r="AU196" s="47" t="str">
        <f t="shared" si="211"/>
        <v xml:space="preserve"> </v>
      </c>
      <c r="AV196" s="735"/>
      <c r="AW196" s="57">
        <f t="shared" si="223"/>
        <v>0</v>
      </c>
      <c r="AX196" s="463" t="str">
        <f t="shared" si="212"/>
        <v xml:space="preserve"> </v>
      </c>
      <c r="AY196" s="531"/>
      <c r="AZ196" s="367">
        <v>-113.3</v>
      </c>
      <c r="BA196" s="367">
        <f t="shared" si="185"/>
        <v>-113.3</v>
      </c>
      <c r="BB196" s="367"/>
      <c r="BC196" s="57"/>
      <c r="BD196" s="57">
        <f t="shared" si="194"/>
        <v>0</v>
      </c>
      <c r="BE196" s="57"/>
      <c r="BF196" s="74">
        <f t="shared" si="236"/>
        <v>113.3</v>
      </c>
      <c r="BG196" s="34">
        <f t="shared" si="240"/>
        <v>0</v>
      </c>
      <c r="BH196" s="735"/>
      <c r="BI196" s="57">
        <f t="shared" si="229"/>
        <v>0</v>
      </c>
      <c r="BJ196" s="142" t="str">
        <f t="shared" si="168"/>
        <v xml:space="preserve"> </v>
      </c>
      <c r="BK196" s="2"/>
      <c r="BL196" s="807">
        <f t="shared" si="188"/>
        <v>0</v>
      </c>
      <c r="BM196" s="807">
        <f t="shared" si="189"/>
        <v>0</v>
      </c>
      <c r="BN196" s="794"/>
      <c r="BO196" s="797"/>
      <c r="BP196" s="797"/>
      <c r="BQ196" s="797"/>
    </row>
    <row r="197" spans="1:69" ht="23.25" customHeight="1" x14ac:dyDescent="0.25">
      <c r="A197" s="629" t="s">
        <v>191</v>
      </c>
      <c r="B197" s="617" t="s">
        <v>192</v>
      </c>
      <c r="C197" s="556"/>
      <c r="D197" s="357">
        <f t="shared" si="237"/>
        <v>0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0</v>
      </c>
      <c r="I197" s="28" t="str">
        <f t="shared" si="187"/>
        <v xml:space="preserve"> </v>
      </c>
      <c r="J197" s="817">
        <f t="shared" si="227"/>
        <v>0</v>
      </c>
      <c r="K197" s="47">
        <f t="shared" si="209"/>
        <v>0</v>
      </c>
      <c r="L197" s="172" t="str">
        <f t="shared" si="210"/>
        <v xml:space="preserve"> </v>
      </c>
      <c r="M197" s="357">
        <f t="shared" si="230"/>
        <v>0</v>
      </c>
      <c r="N197" s="357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817">
        <f t="shared" si="214"/>
        <v>0</v>
      </c>
      <c r="U197" s="86">
        <f t="shared" si="215"/>
        <v>0</v>
      </c>
      <c r="V197" s="680" t="str">
        <f t="shared" si="216"/>
        <v xml:space="preserve"> </v>
      </c>
      <c r="W197" s="845"/>
      <c r="X197" s="379"/>
      <c r="Y197" s="28">
        <f t="shared" ref="Y197:Y204" si="241">X197-Z197</f>
        <v>0</v>
      </c>
      <c r="Z197" s="544"/>
      <c r="AA197" s="951"/>
      <c r="AB197" s="357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89"/>
      <c r="AG197" s="28">
        <f t="shared" si="217"/>
        <v>0</v>
      </c>
      <c r="AH197" s="146" t="str">
        <f t="shared" si="218"/>
        <v xml:space="preserve"> </v>
      </c>
      <c r="AI197" s="379"/>
      <c r="AJ197" s="28"/>
      <c r="AK197" s="28"/>
      <c r="AL197" s="28">
        <f t="shared" si="219"/>
        <v>0</v>
      </c>
      <c r="AM197" s="28" t="str">
        <f t="shared" si="220"/>
        <v xml:space="preserve"> </v>
      </c>
      <c r="AN197" s="771"/>
      <c r="AO197" s="28">
        <f t="shared" si="221"/>
        <v>0</v>
      </c>
      <c r="AP197" s="198" t="str">
        <f t="shared" si="208"/>
        <v xml:space="preserve"> </v>
      </c>
      <c r="AQ197" s="145"/>
      <c r="AR197" s="357"/>
      <c r="AS197" s="28"/>
      <c r="AT197" s="28">
        <f t="shared" si="222"/>
        <v>0</v>
      </c>
      <c r="AU197" s="47" t="str">
        <f t="shared" si="211"/>
        <v xml:space="preserve"> </v>
      </c>
      <c r="AV197" s="726"/>
      <c r="AW197" s="28">
        <f t="shared" si="223"/>
        <v>0</v>
      </c>
      <c r="AX197" s="463" t="str">
        <f t="shared" si="212"/>
        <v xml:space="preserve"> </v>
      </c>
      <c r="AY197" s="531"/>
      <c r="AZ197" s="494"/>
      <c r="BA197" s="494">
        <f t="shared" si="185"/>
        <v>0</v>
      </c>
      <c r="BB197" s="494"/>
      <c r="BC197" s="57"/>
      <c r="BD197" s="57">
        <f t="shared" si="194"/>
        <v>0</v>
      </c>
      <c r="BE197" s="57"/>
      <c r="BF197" s="74">
        <f t="shared" si="236"/>
        <v>0</v>
      </c>
      <c r="BG197" s="34" t="str">
        <f t="shared" si="240"/>
        <v xml:space="preserve"> </v>
      </c>
      <c r="BH197" s="726"/>
      <c r="BI197" s="28">
        <f t="shared" si="229"/>
        <v>0</v>
      </c>
      <c r="BJ197" s="142" t="str">
        <f t="shared" si="168"/>
        <v xml:space="preserve"> </v>
      </c>
      <c r="BL197" s="807">
        <f t="shared" si="188"/>
        <v>0</v>
      </c>
      <c r="BM197" s="807">
        <f t="shared" si="189"/>
        <v>0</v>
      </c>
      <c r="BN197" s="797"/>
      <c r="BO197" s="794"/>
      <c r="BP197" s="797"/>
      <c r="BQ197" s="794"/>
    </row>
    <row r="198" spans="1:69" s="8" customFormat="1" ht="21.75" customHeight="1" x14ac:dyDescent="0.25">
      <c r="A198" s="615" t="s">
        <v>194</v>
      </c>
      <c r="B198" s="616" t="s">
        <v>193</v>
      </c>
      <c r="C198" s="365">
        <f t="shared" ref="C198:C204" si="242">M198+AY198</f>
        <v>9372.6</v>
      </c>
      <c r="D198" s="365">
        <f t="shared" si="237"/>
        <v>9464.9000000000015</v>
      </c>
      <c r="E198" s="49">
        <f t="shared" si="238"/>
        <v>-25.700000000000017</v>
      </c>
      <c r="F198" s="49">
        <f t="shared" si="190"/>
        <v>-282.2</v>
      </c>
      <c r="G198" s="49">
        <f t="shared" si="239"/>
        <v>256.5</v>
      </c>
      <c r="H198" s="49">
        <f t="shared" si="186"/>
        <v>-9490.6000000000022</v>
      </c>
      <c r="I198" s="49" t="str">
        <f t="shared" si="187"/>
        <v>&lt;0</v>
      </c>
      <c r="J198" s="824">
        <f t="shared" si="227"/>
        <v>-62.600000000000023</v>
      </c>
      <c r="K198" s="68">
        <f t="shared" si="209"/>
        <v>36.900000000000006</v>
      </c>
      <c r="L198" s="171">
        <f t="shared" si="210"/>
        <v>41.054313099041543</v>
      </c>
      <c r="M198" s="365">
        <f t="shared" si="230"/>
        <v>9207.8000000000011</v>
      </c>
      <c r="N198" s="365">
        <f t="shared" si="233"/>
        <v>9207.8000000000011</v>
      </c>
      <c r="O198" s="49">
        <f t="shared" si="228"/>
        <v>-42.700000000000017</v>
      </c>
      <c r="P198" s="49">
        <f t="shared" si="191"/>
        <v>-274.5</v>
      </c>
      <c r="Q198" s="49">
        <f t="shared" si="192"/>
        <v>231.8</v>
      </c>
      <c r="R198" s="49">
        <f t="shared" si="200"/>
        <v>-9250.5000000000018</v>
      </c>
      <c r="S198" s="49" t="str">
        <f t="shared" si="201"/>
        <v>&lt;0</v>
      </c>
      <c r="T198" s="824">
        <f t="shared" si="214"/>
        <v>-62.600000000000023</v>
      </c>
      <c r="U198" s="93">
        <f t="shared" si="215"/>
        <v>19.900000000000006</v>
      </c>
      <c r="V198" s="679">
        <f t="shared" si="216"/>
        <v>68.21086261980831</v>
      </c>
      <c r="W198" s="854">
        <f>W200+W199</f>
        <v>9207.8000000000011</v>
      </c>
      <c r="X198" s="442">
        <f>X200+X199</f>
        <v>9207.8000000000011</v>
      </c>
      <c r="Y198" s="442">
        <f>Y200+Y199</f>
        <v>1982.8000000000006</v>
      </c>
      <c r="Z198" s="442">
        <f>Z200+Z199</f>
        <v>7225</v>
      </c>
      <c r="AA198" s="442">
        <f>AA200+AA199</f>
        <v>-42.700000000000017</v>
      </c>
      <c r="AB198" s="365">
        <f t="shared" si="193"/>
        <v>-274.5</v>
      </c>
      <c r="AC198" s="49">
        <f>AC200+AC199</f>
        <v>231.8</v>
      </c>
      <c r="AD198" s="49">
        <f t="shared" si="203"/>
        <v>-9250.5000000000018</v>
      </c>
      <c r="AE198" s="49" t="str">
        <f t="shared" si="202"/>
        <v>&lt;0</v>
      </c>
      <c r="AF198" s="895">
        <f>AF200+AF199</f>
        <v>-62.600000000000023</v>
      </c>
      <c r="AG198" s="49">
        <f t="shared" si="217"/>
        <v>19.900000000000006</v>
      </c>
      <c r="AH198" s="154">
        <f t="shared" si="218"/>
        <v>68.21086261980831</v>
      </c>
      <c r="AI198" s="442"/>
      <c r="AJ198" s="49"/>
      <c r="AK198" s="49">
        <f>AK199+AK200</f>
        <v>0</v>
      </c>
      <c r="AL198" s="49">
        <f t="shared" si="219"/>
        <v>0</v>
      </c>
      <c r="AM198" s="49" t="str">
        <f t="shared" si="220"/>
        <v xml:space="preserve"> </v>
      </c>
      <c r="AN198" s="781"/>
      <c r="AO198" s="49">
        <f t="shared" si="221"/>
        <v>0</v>
      </c>
      <c r="AP198" s="198" t="str">
        <f t="shared" si="208"/>
        <v xml:space="preserve"> </v>
      </c>
      <c r="AQ198" s="169"/>
      <c r="AR198" s="365"/>
      <c r="AS198" s="49">
        <f>AS199+AS200</f>
        <v>0</v>
      </c>
      <c r="AT198" s="49">
        <f t="shared" si="222"/>
        <v>0</v>
      </c>
      <c r="AU198" s="68" t="str">
        <f t="shared" si="211"/>
        <v xml:space="preserve"> </v>
      </c>
      <c r="AV198" s="732"/>
      <c r="AW198" s="49">
        <f t="shared" si="223"/>
        <v>0</v>
      </c>
      <c r="AX198" s="477" t="str">
        <f t="shared" si="212"/>
        <v xml:space="preserve"> </v>
      </c>
      <c r="AY198" s="551">
        <f>AY199+AY200</f>
        <v>164.8</v>
      </c>
      <c r="AZ198" s="49">
        <f>AZ199+AZ200</f>
        <v>257.10000000000002</v>
      </c>
      <c r="BA198" s="49">
        <f t="shared" si="185"/>
        <v>-197.89999999999998</v>
      </c>
      <c r="BB198" s="49">
        <f>BB199+BB200</f>
        <v>455</v>
      </c>
      <c r="BC198" s="49">
        <f>BC199+BC200</f>
        <v>17</v>
      </c>
      <c r="BD198" s="49">
        <f t="shared" si="194"/>
        <v>-7.6999999999999993</v>
      </c>
      <c r="BE198" s="49">
        <f>BE199+BE200</f>
        <v>24.7</v>
      </c>
      <c r="BF198" s="129">
        <f t="shared" si="236"/>
        <v>-240.10000000000002</v>
      </c>
      <c r="BG198" s="49">
        <f>IF(AZ198&lt;&gt;0,IF(AZ198&lt;0,-BC198/AZ198*100+100,IF(BC198&lt;0,-BC198/AZ198*100,IF(BC198/AZ198*100&gt;200,"&gt;200",BC198/AZ198*100)))," ")</f>
        <v>6.6122131466355496</v>
      </c>
      <c r="BH198" s="732">
        <f>BH199+BH200</f>
        <v>0</v>
      </c>
      <c r="BI198" s="49">
        <f t="shared" si="229"/>
        <v>17</v>
      </c>
      <c r="BJ198" s="142" t="str">
        <f t="shared" si="168"/>
        <v xml:space="preserve"> </v>
      </c>
      <c r="BK198" s="2"/>
      <c r="BL198" s="807">
        <f t="shared" si="188"/>
        <v>-43.3</v>
      </c>
      <c r="BM198" s="807">
        <f t="shared" si="189"/>
        <v>-43.3</v>
      </c>
      <c r="BN198" s="797">
        <v>-43.3</v>
      </c>
      <c r="BO198" s="797"/>
      <c r="BP198" s="797"/>
      <c r="BQ198" s="794">
        <v>0</v>
      </c>
    </row>
    <row r="199" spans="1:69" s="8" customFormat="1" ht="21.75" customHeight="1" x14ac:dyDescent="0.25">
      <c r="A199" s="630" t="s">
        <v>267</v>
      </c>
      <c r="B199" s="617" t="s">
        <v>195</v>
      </c>
      <c r="C199" s="357">
        <f t="shared" si="242"/>
        <v>12323.7</v>
      </c>
      <c r="D199" s="357">
        <f t="shared" si="237"/>
        <v>12323.7</v>
      </c>
      <c r="E199" s="28">
        <f t="shared" si="238"/>
        <v>267.60000000000002</v>
      </c>
      <c r="F199" s="28">
        <f t="shared" si="190"/>
        <v>11.099999999999994</v>
      </c>
      <c r="G199" s="28">
        <f t="shared" si="239"/>
        <v>256.5</v>
      </c>
      <c r="H199" s="28">
        <f t="shared" si="186"/>
        <v>-12056.1</v>
      </c>
      <c r="I199" s="28">
        <f t="shared" si="187"/>
        <v>2.1714257893327491</v>
      </c>
      <c r="J199" s="824">
        <f t="shared" si="227"/>
        <v>470.1</v>
      </c>
      <c r="K199" s="68">
        <f>U199+BI199</f>
        <v>-202.50000000000003</v>
      </c>
      <c r="L199" s="171">
        <f t="shared" si="210"/>
        <v>56.924058710912576</v>
      </c>
      <c r="M199" s="357">
        <f t="shared" si="230"/>
        <v>11868.7</v>
      </c>
      <c r="N199" s="357">
        <f t="shared" si="233"/>
        <v>11868.7</v>
      </c>
      <c r="O199" s="28">
        <f t="shared" si="228"/>
        <v>242.9</v>
      </c>
      <c r="P199" s="28">
        <f t="shared" si="191"/>
        <v>11.099999999999994</v>
      </c>
      <c r="Q199" s="28">
        <f t="shared" si="192"/>
        <v>231.8</v>
      </c>
      <c r="R199" s="28">
        <f t="shared" si="200"/>
        <v>-11625.800000000001</v>
      </c>
      <c r="S199" s="28">
        <f t="shared" si="201"/>
        <v>2.0465594378491323</v>
      </c>
      <c r="T199" s="816">
        <f t="shared" si="214"/>
        <v>470.1</v>
      </c>
      <c r="U199" s="93">
        <f t="shared" si="215"/>
        <v>-227.20000000000002</v>
      </c>
      <c r="V199" s="679"/>
      <c r="W199" s="845">
        <v>11868.7</v>
      </c>
      <c r="X199" s="379">
        <v>11868.7</v>
      </c>
      <c r="Y199" s="28">
        <f t="shared" si="241"/>
        <v>4643.7000000000007</v>
      </c>
      <c r="Z199" s="544">
        <v>7225</v>
      </c>
      <c r="AA199" s="951">
        <v>242.9</v>
      </c>
      <c r="AB199" s="357">
        <f t="shared" si="193"/>
        <v>11.099999999999994</v>
      </c>
      <c r="AC199" s="28">
        <v>231.8</v>
      </c>
      <c r="AD199" s="28">
        <f t="shared" si="203"/>
        <v>-11625.800000000001</v>
      </c>
      <c r="AE199" s="28">
        <f t="shared" si="202"/>
        <v>2.0465594378491323</v>
      </c>
      <c r="AF199" s="889">
        <v>470.1</v>
      </c>
      <c r="AG199" s="49">
        <f t="shared" si="217"/>
        <v>-227.20000000000002</v>
      </c>
      <c r="AH199" s="154">
        <f t="shared" si="218"/>
        <v>51.669857477132517</v>
      </c>
      <c r="AI199" s="442"/>
      <c r="AJ199" s="49"/>
      <c r="AK199" s="49"/>
      <c r="AL199" s="49"/>
      <c r="AM199" s="49"/>
      <c r="AN199" s="781"/>
      <c r="AO199" s="49"/>
      <c r="AP199" s="198" t="str">
        <f t="shared" si="208"/>
        <v xml:space="preserve"> </v>
      </c>
      <c r="AQ199" s="169"/>
      <c r="AR199" s="365"/>
      <c r="AS199" s="49"/>
      <c r="AT199" s="49"/>
      <c r="AU199" s="68"/>
      <c r="AV199" s="732"/>
      <c r="AW199" s="49"/>
      <c r="AX199" s="477"/>
      <c r="AY199" s="529">
        <v>455</v>
      </c>
      <c r="AZ199" s="379">
        <v>455</v>
      </c>
      <c r="BA199" s="379">
        <f t="shared" si="185"/>
        <v>0</v>
      </c>
      <c r="BB199" s="379">
        <v>455</v>
      </c>
      <c r="BC199" s="28">
        <v>24.7</v>
      </c>
      <c r="BD199" s="28">
        <f>BC199-BE199</f>
        <v>0</v>
      </c>
      <c r="BE199" s="28">
        <v>24.7</v>
      </c>
      <c r="BF199" s="980">
        <f t="shared" si="236"/>
        <v>-430.3</v>
      </c>
      <c r="BG199" s="28">
        <f t="shared" si="240"/>
        <v>5.4285714285714288</v>
      </c>
      <c r="BH199" s="726"/>
      <c r="BI199" s="28">
        <f t="shared" si="229"/>
        <v>24.7</v>
      </c>
      <c r="BJ199" s="142" t="str">
        <f t="shared" si="168"/>
        <v xml:space="preserve"> </v>
      </c>
      <c r="BK199" s="2"/>
      <c r="BL199" s="807">
        <f t="shared" si="188"/>
        <v>36</v>
      </c>
      <c r="BM199" s="807">
        <f t="shared" si="189"/>
        <v>36</v>
      </c>
      <c r="BN199" s="794">
        <v>36</v>
      </c>
      <c r="BO199" s="797"/>
      <c r="BP199" s="794"/>
      <c r="BQ199" s="797"/>
    </row>
    <row r="200" spans="1:69" ht="21" customHeight="1" x14ac:dyDescent="0.25">
      <c r="A200" s="629" t="s">
        <v>268</v>
      </c>
      <c r="B200" s="617" t="s">
        <v>195</v>
      </c>
      <c r="C200" s="357">
        <f t="shared" si="242"/>
        <v>-2951.1</v>
      </c>
      <c r="D200" s="357">
        <f t="shared" si="237"/>
        <v>-2858.8</v>
      </c>
      <c r="E200" s="28">
        <f t="shared" si="238"/>
        <v>-293.3</v>
      </c>
      <c r="F200" s="28">
        <f t="shared" si="190"/>
        <v>-293.3</v>
      </c>
      <c r="G200" s="28">
        <f t="shared" si="239"/>
        <v>0</v>
      </c>
      <c r="H200" s="28">
        <f t="shared" si="186"/>
        <v>2565.5</v>
      </c>
      <c r="I200" s="28">
        <f t="shared" si="187"/>
        <v>10.259549461312439</v>
      </c>
      <c r="J200" s="817">
        <f t="shared" si="227"/>
        <v>-532.70000000000005</v>
      </c>
      <c r="K200" s="47">
        <f t="shared" si="209"/>
        <v>239.40000000000003</v>
      </c>
      <c r="L200" s="172">
        <f t="shared" si="210"/>
        <v>55.059132720105119</v>
      </c>
      <c r="M200" s="357">
        <f t="shared" si="230"/>
        <v>-2660.9</v>
      </c>
      <c r="N200" s="357">
        <f t="shared" si="233"/>
        <v>-2660.9</v>
      </c>
      <c r="O200" s="28">
        <f t="shared" si="228"/>
        <v>-285.60000000000002</v>
      </c>
      <c r="P200" s="28">
        <f t="shared" si="191"/>
        <v>-285.60000000000002</v>
      </c>
      <c r="Q200" s="28">
        <f t="shared" si="192"/>
        <v>0</v>
      </c>
      <c r="R200" s="28">
        <f t="shared" si="200"/>
        <v>2375.3000000000002</v>
      </c>
      <c r="S200" s="28">
        <f t="shared" si="201"/>
        <v>10.733210567852982</v>
      </c>
      <c r="T200" s="816">
        <f t="shared" si="214"/>
        <v>-532.70000000000005</v>
      </c>
      <c r="U200" s="86">
        <f t="shared" si="215"/>
        <v>247.10000000000002</v>
      </c>
      <c r="V200" s="680">
        <f t="shared" si="216"/>
        <v>53.613666228646515</v>
      </c>
      <c r="W200" s="845">
        <v>-2660.9</v>
      </c>
      <c r="X200" s="379">
        <v>-2660.9</v>
      </c>
      <c r="Y200" s="28">
        <f t="shared" si="241"/>
        <v>-2660.9</v>
      </c>
      <c r="Z200" s="544"/>
      <c r="AA200" s="951">
        <v>-285.60000000000002</v>
      </c>
      <c r="AB200" s="357">
        <f t="shared" si="193"/>
        <v>-285.60000000000002</v>
      </c>
      <c r="AC200" s="28"/>
      <c r="AD200" s="28">
        <f t="shared" si="203"/>
        <v>2375.3000000000002</v>
      </c>
      <c r="AE200" s="28">
        <f t="shared" si="202"/>
        <v>10.733210567852982</v>
      </c>
      <c r="AF200" s="889">
        <v>-532.70000000000005</v>
      </c>
      <c r="AG200" s="28">
        <f t="shared" si="217"/>
        <v>247.10000000000002</v>
      </c>
      <c r="AH200" s="146">
        <f t="shared" si="218"/>
        <v>53.613666228646515</v>
      </c>
      <c r="AI200" s="379"/>
      <c r="AJ200" s="28"/>
      <c r="AK200" s="28"/>
      <c r="AL200" s="28">
        <f t="shared" si="219"/>
        <v>0</v>
      </c>
      <c r="AM200" s="28" t="str">
        <f t="shared" si="220"/>
        <v xml:space="preserve"> </v>
      </c>
      <c r="AN200" s="771"/>
      <c r="AO200" s="28">
        <f t="shared" si="221"/>
        <v>0</v>
      </c>
      <c r="AP200" s="198" t="str">
        <f t="shared" si="208"/>
        <v xml:space="preserve"> </v>
      </c>
      <c r="AQ200" s="145"/>
      <c r="AR200" s="357"/>
      <c r="AS200" s="28"/>
      <c r="AT200" s="28">
        <f t="shared" si="222"/>
        <v>0</v>
      </c>
      <c r="AU200" s="47" t="str">
        <f t="shared" si="211"/>
        <v xml:space="preserve"> </v>
      </c>
      <c r="AV200" s="726"/>
      <c r="AW200" s="28">
        <f t="shared" si="223"/>
        <v>0</v>
      </c>
      <c r="AX200" s="463" t="str">
        <f t="shared" si="212"/>
        <v xml:space="preserve"> </v>
      </c>
      <c r="AY200" s="531">
        <v>-290.2</v>
      </c>
      <c r="AZ200" s="357">
        <v>-197.9</v>
      </c>
      <c r="BA200" s="357">
        <f t="shared" si="185"/>
        <v>-197.9</v>
      </c>
      <c r="BB200" s="357"/>
      <c r="BC200" s="28">
        <v>-7.7</v>
      </c>
      <c r="BD200" s="28">
        <f t="shared" si="194"/>
        <v>-7.7</v>
      </c>
      <c r="BE200" s="28"/>
      <c r="BF200" s="74"/>
      <c r="BG200" s="28">
        <f t="shared" si="240"/>
        <v>3.8908539666498232</v>
      </c>
      <c r="BH200" s="726"/>
      <c r="BI200" s="28">
        <f t="shared" si="229"/>
        <v>-7.7</v>
      </c>
      <c r="BJ200" s="142" t="str">
        <f>IF(BH200&lt;&gt;0,IF(BC200/BH200*100&lt;0,"&lt;0",IF(BC200/BH200*100&gt;200,"&gt;200",BC200/BH200*100))," ")</f>
        <v xml:space="preserve"> </v>
      </c>
      <c r="BL200" s="807">
        <f t="shared" si="188"/>
        <v>-79.3</v>
      </c>
      <c r="BM200" s="807">
        <f t="shared" si="189"/>
        <v>-79.3</v>
      </c>
      <c r="BN200" s="797">
        <v>-79.3</v>
      </c>
      <c r="BO200" s="794"/>
      <c r="BP200" s="797"/>
      <c r="BQ200" s="797"/>
    </row>
    <row r="201" spans="1:69" ht="21.75" customHeight="1" x14ac:dyDescent="0.25">
      <c r="A201" s="631" t="s">
        <v>199</v>
      </c>
      <c r="B201" s="632" t="s">
        <v>196</v>
      </c>
      <c r="C201" s="443">
        <f t="shared" si="242"/>
        <v>2914.0999999999985</v>
      </c>
      <c r="D201" s="443">
        <f t="shared" si="237"/>
        <v>2794.9000000000033</v>
      </c>
      <c r="E201" s="320">
        <f t="shared" si="238"/>
        <v>1626.6000000000013</v>
      </c>
      <c r="F201" s="320">
        <f t="shared" si="190"/>
        <v>1663.9000000000012</v>
      </c>
      <c r="G201" s="320">
        <f t="shared" si="239"/>
        <v>-37.300000000000011</v>
      </c>
      <c r="H201" s="320">
        <f t="shared" si="186"/>
        <v>-1168.300000000002</v>
      </c>
      <c r="I201" s="320">
        <f t="shared" si="187"/>
        <v>58.198862213317092</v>
      </c>
      <c r="J201" s="765">
        <f>J131-J132-J168</f>
        <v>-469.19999999999925</v>
      </c>
      <c r="K201" s="320">
        <f t="shared" si="209"/>
        <v>2095.8000000000006</v>
      </c>
      <c r="L201" s="321" t="str">
        <f t="shared" si="210"/>
        <v>&lt;0</v>
      </c>
      <c r="M201" s="443">
        <f t="shared" si="230"/>
        <v>2195.0999999999985</v>
      </c>
      <c r="N201" s="443">
        <f t="shared" si="233"/>
        <v>2195.0999999999985</v>
      </c>
      <c r="O201" s="320">
        <f t="shared" si="228"/>
        <v>2023.800000000002</v>
      </c>
      <c r="P201" s="320">
        <f t="shared" si="191"/>
        <v>2058.9000000000019</v>
      </c>
      <c r="Q201" s="320">
        <f t="shared" si="192"/>
        <v>-35.100000000000023</v>
      </c>
      <c r="R201" s="320">
        <f t="shared" si="200"/>
        <v>-171.29999999999654</v>
      </c>
      <c r="S201" s="320">
        <f t="shared" si="201"/>
        <v>92.196255295886445</v>
      </c>
      <c r="T201" s="765">
        <f>T131-T132-T168</f>
        <v>-40.399999999998954</v>
      </c>
      <c r="U201" s="322">
        <f t="shared" si="215"/>
        <v>2064.2000000000007</v>
      </c>
      <c r="V201" s="686" t="str">
        <f t="shared" si="216"/>
        <v>&lt;0</v>
      </c>
      <c r="W201" s="872">
        <f>W131-W132-W168</f>
        <v>2195.0999999999985</v>
      </c>
      <c r="X201" s="916">
        <f>X131-X132-X168</f>
        <v>2195.0999999999985</v>
      </c>
      <c r="Y201" s="916">
        <f t="shared" si="241"/>
        <v>2152.6999999999989</v>
      </c>
      <c r="Z201" s="686">
        <f>Z131-Z132-Z168</f>
        <v>42.399999999999636</v>
      </c>
      <c r="AA201" s="975">
        <f>AA131-AA132-AA168</f>
        <v>2245.0000000000027</v>
      </c>
      <c r="AB201" s="443">
        <f>AB131-AB132-AB168</f>
        <v>2280.1000000000026</v>
      </c>
      <c r="AC201" s="443">
        <f>AC131-AC132-AC168</f>
        <v>-35.100000000000023</v>
      </c>
      <c r="AD201" s="320">
        <f t="shared" si="203"/>
        <v>49.900000000004184</v>
      </c>
      <c r="AE201" s="320">
        <f>IF(X201&lt;&gt;0,IF(AA201/X201*100&lt;0,0-AA201/X201*100,IF(AA201/X201*100&gt;200,"&gt;200",AA201/X201*100))," ")</f>
        <v>102.27324495467197</v>
      </c>
      <c r="AF201" s="907">
        <f>AF131-AF132-AF168</f>
        <v>64.700000000000045</v>
      </c>
      <c r="AG201" s="320">
        <f t="shared" si="217"/>
        <v>2180.3000000000029</v>
      </c>
      <c r="AH201" s="321" t="str">
        <f>IF(AF201&lt;&gt;0,IF(ABS(AA201)/ABS(AF201)*100&gt;200,"&gt;200",ABS(AA201)/ABS(AF201)*100)," ")</f>
        <v>&gt;200</v>
      </c>
      <c r="AI201" s="448">
        <f>AI131-AI132-AI168</f>
        <v>0</v>
      </c>
      <c r="AJ201" s="320">
        <f>AJ131-AJ132-AJ168</f>
        <v>0</v>
      </c>
      <c r="AK201" s="320">
        <f>AK131-AK132-AK168</f>
        <v>-597.50000000000068</v>
      </c>
      <c r="AL201" s="320">
        <f t="shared" si="219"/>
        <v>-597.50000000000068</v>
      </c>
      <c r="AM201" s="320" t="str">
        <f>IF(AJ201&lt;&gt;0,IF(AND(AK201/AJ201*100&lt;0, ABS(AK201/AJ201)*100&lt;=100),"&lt;0",IF(ABS(AK201/AJ201)*100&gt;200,"&gt;200",AK201/AJ201*100))," ")</f>
        <v xml:space="preserve"> </v>
      </c>
      <c r="AN201" s="788">
        <f>AN131-AN132-AN168</f>
        <v>-422.69999999999891</v>
      </c>
      <c r="AO201" s="320">
        <f t="shared" si="221"/>
        <v>-174.80000000000177</v>
      </c>
      <c r="AP201" s="198">
        <f t="shared" si="208"/>
        <v>141.35320558315644</v>
      </c>
      <c r="AQ201" s="443">
        <f>AQ131-AQ132-AQ168</f>
        <v>0</v>
      </c>
      <c r="AR201" s="443">
        <f>AR131-AR132-AR168</f>
        <v>0</v>
      </c>
      <c r="AS201" s="320">
        <f>AS131-AS132-AS168</f>
        <v>376.29999999999995</v>
      </c>
      <c r="AT201" s="320">
        <f t="shared" si="222"/>
        <v>376.29999999999995</v>
      </c>
      <c r="AU201" s="320" t="str">
        <f t="shared" si="211"/>
        <v xml:space="preserve"> </v>
      </c>
      <c r="AV201" s="765">
        <f>AV131-AV132-AV168</f>
        <v>317.59999999999991</v>
      </c>
      <c r="AW201" s="320">
        <f t="shared" si="223"/>
        <v>58.700000000000045</v>
      </c>
      <c r="AX201" s="483">
        <f t="shared" si="212"/>
        <v>118.48236775818641</v>
      </c>
      <c r="AY201" s="319">
        <f>AY131-AY132-AY168</f>
        <v>719</v>
      </c>
      <c r="AZ201" s="443">
        <f>AZ131-AZ132-AZ168</f>
        <v>599.80000000000496</v>
      </c>
      <c r="BA201" s="443">
        <f t="shared" si="185"/>
        <v>574.000000000005</v>
      </c>
      <c r="BB201" s="443">
        <f>BB131-BB132-BB168</f>
        <v>25.800000000000011</v>
      </c>
      <c r="BC201" s="320">
        <f>BC131-BC132-BC168</f>
        <v>-397.20000000000073</v>
      </c>
      <c r="BD201" s="320">
        <f t="shared" si="194"/>
        <v>-395.00000000000074</v>
      </c>
      <c r="BE201" s="320">
        <f>BE131-BE132-BE168</f>
        <v>-2.1999999999999922</v>
      </c>
      <c r="BF201" s="320">
        <f t="shared" si="236"/>
        <v>-997.00000000000568</v>
      </c>
      <c r="BG201" s="320">
        <f>IF(AZ201&lt;&gt;0,IF(AZ201&lt;0,-BC201/AZ201*100+100,IF(BC201&lt;0,-BC201/AZ201*100,IF(BC201/AZ201*100&gt;200,"&gt;200",BC201/AZ201*100)))," ")</f>
        <v>66.22207402467447</v>
      </c>
      <c r="BH201" s="739">
        <f>BH131-BH132-BH168</f>
        <v>-428.80000000000024</v>
      </c>
      <c r="BI201" s="76">
        <f t="shared" si="229"/>
        <v>31.599999999999511</v>
      </c>
      <c r="BJ201" s="142">
        <f>IF(BH201&lt;&gt;0,IF(ABS(BC201)/ABS(BH201)*100&gt;200,"&gt;200",ABS(BC201)/ABS(BH201)*100)," ")</f>
        <v>92.630597014925485</v>
      </c>
      <c r="BL201" s="807">
        <f t="shared" si="188"/>
        <v>-252.79999999999973</v>
      </c>
      <c r="BM201" s="807">
        <f t="shared" si="189"/>
        <v>-67.999999999999716</v>
      </c>
      <c r="BN201" s="797">
        <v>279.70000000000027</v>
      </c>
      <c r="BO201" s="797">
        <v>-381</v>
      </c>
      <c r="BP201" s="797">
        <v>33.300000000000011</v>
      </c>
      <c r="BQ201" s="751">
        <v>-184.8</v>
      </c>
    </row>
    <row r="202" spans="1:69" ht="24" customHeight="1" x14ac:dyDescent="0.25">
      <c r="A202" s="633" t="s">
        <v>200</v>
      </c>
      <c r="B202" s="611" t="s">
        <v>197</v>
      </c>
      <c r="C202" s="444">
        <f t="shared" si="242"/>
        <v>4551.8</v>
      </c>
      <c r="D202" s="444">
        <f t="shared" si="237"/>
        <v>6078.6</v>
      </c>
      <c r="E202" s="315">
        <f t="shared" si="238"/>
        <v>11868.400000000001</v>
      </c>
      <c r="F202" s="315">
        <f t="shared" si="190"/>
        <v>10413.4</v>
      </c>
      <c r="G202" s="315">
        <f t="shared" si="239"/>
        <v>1455</v>
      </c>
      <c r="H202" s="315">
        <f t="shared" si="186"/>
        <v>5789.8000000000011</v>
      </c>
      <c r="I202" s="315">
        <f t="shared" si="187"/>
        <v>195.24890599809169</v>
      </c>
      <c r="J202" s="828">
        <f>T202+BH202</f>
        <v>6456</v>
      </c>
      <c r="K202" s="323">
        <f t="shared" si="209"/>
        <v>5412.4000000000015</v>
      </c>
      <c r="L202" s="324">
        <f t="shared" si="210"/>
        <v>183.83519206939283</v>
      </c>
      <c r="M202" s="444">
        <f t="shared" si="230"/>
        <v>4126.6000000000004</v>
      </c>
      <c r="N202" s="444">
        <f t="shared" si="233"/>
        <v>4126.6000000000004</v>
      </c>
      <c r="O202" s="315">
        <f t="shared" si="228"/>
        <v>9791.1</v>
      </c>
      <c r="P202" s="315">
        <f t="shared" si="191"/>
        <v>8478.7999999999993</v>
      </c>
      <c r="Q202" s="315">
        <f t="shared" si="192"/>
        <v>1312.3</v>
      </c>
      <c r="R202" s="315">
        <f t="shared" si="200"/>
        <v>5664.5</v>
      </c>
      <c r="S202" s="315" t="str">
        <f t="shared" si="201"/>
        <v>&gt;200</v>
      </c>
      <c r="T202" s="828">
        <f t="shared" si="214"/>
        <v>4860.7</v>
      </c>
      <c r="U202" s="325">
        <f t="shared" si="215"/>
        <v>4930.4000000000005</v>
      </c>
      <c r="V202" s="687" t="str">
        <f t="shared" si="216"/>
        <v>&gt;200</v>
      </c>
      <c r="W202" s="873">
        <v>4126.6000000000004</v>
      </c>
      <c r="X202" s="505">
        <v>4126.6000000000004</v>
      </c>
      <c r="Y202" s="315">
        <f t="shared" si="241"/>
        <v>2983.6000000000004</v>
      </c>
      <c r="Z202" s="945">
        <v>1143</v>
      </c>
      <c r="AA202" s="976">
        <v>9056</v>
      </c>
      <c r="AB202" s="947">
        <f t="shared" si="193"/>
        <v>7743.7</v>
      </c>
      <c r="AC202" s="358">
        <v>1312.3</v>
      </c>
      <c r="AD202" s="315">
        <f t="shared" si="203"/>
        <v>4929.3999999999996</v>
      </c>
      <c r="AE202" s="315" t="str">
        <f t="shared" si="202"/>
        <v>&gt;200</v>
      </c>
      <c r="AF202" s="908">
        <v>4132.8999999999996</v>
      </c>
      <c r="AG202" s="315">
        <f t="shared" si="217"/>
        <v>4923.1000000000004</v>
      </c>
      <c r="AH202" s="326" t="str">
        <f t="shared" si="218"/>
        <v>&gt;200</v>
      </c>
      <c r="AI202" s="505"/>
      <c r="AJ202" s="315"/>
      <c r="AK202" s="358">
        <v>60.4</v>
      </c>
      <c r="AL202" s="315">
        <f t="shared" si="219"/>
        <v>60.4</v>
      </c>
      <c r="AM202" s="315" t="str">
        <f t="shared" si="220"/>
        <v xml:space="preserve"> </v>
      </c>
      <c r="AN202" s="789">
        <v>41</v>
      </c>
      <c r="AO202" s="315">
        <f t="shared" si="221"/>
        <v>19.399999999999999</v>
      </c>
      <c r="AP202" s="198">
        <f t="shared" si="208"/>
        <v>147.3170731707317</v>
      </c>
      <c r="AQ202" s="314"/>
      <c r="AR202" s="444"/>
      <c r="AS202" s="358">
        <v>674.7</v>
      </c>
      <c r="AT202" s="315">
        <f t="shared" si="222"/>
        <v>674.7</v>
      </c>
      <c r="AU202" s="323" t="str">
        <f t="shared" si="211"/>
        <v xml:space="preserve"> </v>
      </c>
      <c r="AV202" s="766">
        <v>686.8</v>
      </c>
      <c r="AW202" s="315">
        <f t="shared" si="223"/>
        <v>-12.099999999999909</v>
      </c>
      <c r="AX202" s="484">
        <f t="shared" si="212"/>
        <v>98.238206173558538</v>
      </c>
      <c r="AY202" s="532">
        <v>425.2</v>
      </c>
      <c r="AZ202" s="444">
        <v>1952</v>
      </c>
      <c r="BA202" s="444">
        <f>AZ202-BB202</f>
        <v>1926.2</v>
      </c>
      <c r="BB202" s="444">
        <v>25.8</v>
      </c>
      <c r="BC202" s="358">
        <v>2077.3000000000002</v>
      </c>
      <c r="BD202" s="358">
        <f t="shared" si="194"/>
        <v>1934.6000000000001</v>
      </c>
      <c r="BE202" s="358">
        <v>142.69999999999999</v>
      </c>
      <c r="BF202" s="323">
        <f t="shared" si="236"/>
        <v>125.30000000000018</v>
      </c>
      <c r="BG202" s="323">
        <f t="shared" si="240"/>
        <v>106.4190573770492</v>
      </c>
      <c r="BH202" s="738">
        <v>1595.3</v>
      </c>
      <c r="BI202" s="67">
        <f t="shared" si="229"/>
        <v>482.00000000000023</v>
      </c>
      <c r="BJ202" s="142">
        <f>IF(BH202&lt;&gt;0,IF(BC202/BH202*100&lt;0,"&lt;0",IF(BC202/BH202*100&gt;200,"&gt;200",BC202/BH202*100))," ")</f>
        <v>130.21375289914124</v>
      </c>
      <c r="BL202" s="807">
        <f t="shared" si="188"/>
        <v>3116.1</v>
      </c>
      <c r="BM202" s="807">
        <f t="shared" si="189"/>
        <v>2464</v>
      </c>
      <c r="BN202" s="797">
        <v>2280.5</v>
      </c>
      <c r="BO202" s="797">
        <v>30.4</v>
      </c>
      <c r="BP202" s="797">
        <v>153.1</v>
      </c>
      <c r="BQ202" s="751">
        <v>652.1</v>
      </c>
    </row>
    <row r="203" spans="1:69" ht="24" customHeight="1" x14ac:dyDescent="0.2">
      <c r="A203" s="633" t="s">
        <v>342</v>
      </c>
      <c r="B203" s="611" t="s">
        <v>341</v>
      </c>
      <c r="C203" s="444">
        <f t="shared" si="242"/>
        <v>0</v>
      </c>
      <c r="D203" s="444">
        <f t="shared" si="237"/>
        <v>-0.5</v>
      </c>
      <c r="E203" s="315">
        <f t="shared" si="238"/>
        <v>-0.10000000000000009</v>
      </c>
      <c r="F203" s="315">
        <f t="shared" si="190"/>
        <v>0.49999999999999994</v>
      </c>
      <c r="G203" s="315">
        <f t="shared" si="239"/>
        <v>-0.60000000000000009</v>
      </c>
      <c r="H203" s="315">
        <f t="shared" si="186"/>
        <v>0.39999999999999991</v>
      </c>
      <c r="I203" s="315">
        <f t="shared" si="187"/>
        <v>20.000000000000018</v>
      </c>
      <c r="J203" s="828">
        <f>T203+BH203</f>
        <v>-0.1</v>
      </c>
      <c r="K203" s="323">
        <f t="shared" si="209"/>
        <v>0</v>
      </c>
      <c r="L203" s="419">
        <f t="shared" si="210"/>
        <v>100.00000000000009</v>
      </c>
      <c r="M203" s="444">
        <f t="shared" si="230"/>
        <v>0</v>
      </c>
      <c r="N203" s="444">
        <f t="shared" si="233"/>
        <v>0</v>
      </c>
      <c r="O203" s="315">
        <f t="shared" si="228"/>
        <v>-0.8</v>
      </c>
      <c r="P203" s="315">
        <f t="shared" si="191"/>
        <v>0</v>
      </c>
      <c r="Q203" s="315">
        <f t="shared" si="192"/>
        <v>-0.8</v>
      </c>
      <c r="R203" s="315">
        <f t="shared" si="200"/>
        <v>-0.8</v>
      </c>
      <c r="S203" s="315" t="str">
        <f t="shared" si="201"/>
        <v xml:space="preserve"> </v>
      </c>
      <c r="T203" s="828">
        <f t="shared" si="214"/>
        <v>0</v>
      </c>
      <c r="U203" s="420"/>
      <c r="V203" s="688"/>
      <c r="W203" s="873"/>
      <c r="X203" s="506"/>
      <c r="Y203" s="315">
        <f t="shared" si="241"/>
        <v>0</v>
      </c>
      <c r="Z203" s="945"/>
      <c r="AA203" s="977">
        <v>-0.8</v>
      </c>
      <c r="AB203" s="444">
        <f t="shared" si="193"/>
        <v>0</v>
      </c>
      <c r="AC203" s="417">
        <v>-0.8</v>
      </c>
      <c r="AD203" s="315">
        <f t="shared" si="203"/>
        <v>-0.8</v>
      </c>
      <c r="AE203" s="315" t="str">
        <f t="shared" si="202"/>
        <v xml:space="preserve"> </v>
      </c>
      <c r="AF203" s="909"/>
      <c r="AG203" s="315">
        <f t="shared" si="217"/>
        <v>-0.8</v>
      </c>
      <c r="AH203" s="421" t="str">
        <f>IF(AF203&lt;&gt;0,IF(AND(AA203/AF203*100&lt;0,ABS(AA203/AF203)*100&lt;=100),100-AA203/AF203*100,IF(ABS(AA203/AF203)*100&gt;200,"&gt;200",AA203/AF203*100))," ")</f>
        <v xml:space="preserve"> </v>
      </c>
      <c r="AI203" s="506"/>
      <c r="AJ203" s="315"/>
      <c r="AK203" s="417"/>
      <c r="AL203" s="417"/>
      <c r="AM203" s="417"/>
      <c r="AN203" s="790"/>
      <c r="AO203" s="417"/>
      <c r="AP203" s="198" t="str">
        <f t="shared" si="208"/>
        <v xml:space="preserve"> </v>
      </c>
      <c r="AQ203" s="314"/>
      <c r="AR203" s="422"/>
      <c r="AS203" s="982"/>
      <c r="AT203" s="417"/>
      <c r="AU203" s="418"/>
      <c r="AV203" s="767"/>
      <c r="AW203" s="417"/>
      <c r="AX203" s="485"/>
      <c r="AY203" s="532"/>
      <c r="AZ203" s="422">
        <v>-0.5</v>
      </c>
      <c r="BA203" s="444">
        <f>AZ203-BB203</f>
        <v>-0.5</v>
      </c>
      <c r="BB203" s="422"/>
      <c r="BC203" s="422">
        <v>0.7</v>
      </c>
      <c r="BD203" s="422">
        <f t="shared" si="194"/>
        <v>0.49999999999999994</v>
      </c>
      <c r="BE203" s="417">
        <v>0.2</v>
      </c>
      <c r="BF203" s="323">
        <f t="shared" si="236"/>
        <v>1.2</v>
      </c>
      <c r="BG203" s="323">
        <f>IF(AZ203&lt;&gt;0,IF(BC203/AZ203*100&lt;0,0-BC203/AZ203*100,IF(BC203/AZ203*100&gt;200,"&gt;200",BC203/AZ203*100))," ")</f>
        <v>140</v>
      </c>
      <c r="BH203" s="740">
        <v>-0.1</v>
      </c>
      <c r="BI203" s="652">
        <f t="shared" si="229"/>
        <v>0.79999999999999993</v>
      </c>
      <c r="BJ203" s="142" t="str">
        <f>IF(BH203&lt;&gt;0,IF(BC203/BH203*100&lt;0,"&lt;0",IF(BC203/BH203*100&gt;200,"&gt;200",BC203/BH203*100))," ")</f>
        <v>&lt;0</v>
      </c>
      <c r="BL203" s="807">
        <f t="shared" si="188"/>
        <v>0</v>
      </c>
      <c r="BM203" s="807">
        <f t="shared" si="189"/>
        <v>0</v>
      </c>
      <c r="BN203" s="797"/>
      <c r="BO203" s="797"/>
      <c r="BP203" s="797"/>
      <c r="BQ203" s="745"/>
    </row>
    <row r="204" spans="1:69" s="3" customFormat="1" ht="24" customHeight="1" thickBot="1" x14ac:dyDescent="0.3">
      <c r="A204" s="634" t="s">
        <v>201</v>
      </c>
      <c r="B204" s="635" t="s">
        <v>198</v>
      </c>
      <c r="C204" s="445">
        <f t="shared" si="242"/>
        <v>-1637.7000000000019</v>
      </c>
      <c r="D204" s="445">
        <f t="shared" si="237"/>
        <v>-3283.1999999999971</v>
      </c>
      <c r="E204" s="328">
        <f t="shared" si="238"/>
        <v>-10241.699999999999</v>
      </c>
      <c r="F204" s="328">
        <f t="shared" si="190"/>
        <v>-8749.9999999999982</v>
      </c>
      <c r="G204" s="328">
        <f t="shared" si="239"/>
        <v>-1491.7</v>
      </c>
      <c r="H204" s="328">
        <f t="shared" si="186"/>
        <v>-6958.5000000000018</v>
      </c>
      <c r="I204" s="328" t="str">
        <f t="shared" si="187"/>
        <v>&gt;200</v>
      </c>
      <c r="J204" s="829">
        <f>T204+BH204</f>
        <v>-6925.0999999999985</v>
      </c>
      <c r="K204" s="329">
        <f t="shared" si="209"/>
        <v>-3316.6000000000004</v>
      </c>
      <c r="L204" s="330">
        <f t="shared" si="210"/>
        <v>147.89244920650967</v>
      </c>
      <c r="M204" s="445">
        <f t="shared" si="230"/>
        <v>-1931.5000000000018</v>
      </c>
      <c r="N204" s="445">
        <f t="shared" si="233"/>
        <v>-1931.5000000000018</v>
      </c>
      <c r="O204" s="328">
        <f t="shared" si="228"/>
        <v>-7766.4999999999982</v>
      </c>
      <c r="P204" s="328">
        <f t="shared" si="191"/>
        <v>-6419.8999999999978</v>
      </c>
      <c r="Q204" s="328">
        <f t="shared" si="192"/>
        <v>-1346.6000000000001</v>
      </c>
      <c r="R204" s="328">
        <f t="shared" si="200"/>
        <v>-5834.9999999999964</v>
      </c>
      <c r="S204" s="328" t="str">
        <f t="shared" si="201"/>
        <v>&gt;200</v>
      </c>
      <c r="T204" s="829">
        <f t="shared" si="214"/>
        <v>-4901.0999999999985</v>
      </c>
      <c r="U204" s="331">
        <f>O204-T204</f>
        <v>-2865.3999999999996</v>
      </c>
      <c r="V204" s="689">
        <f t="shared" si="216"/>
        <v>158.46442635326764</v>
      </c>
      <c r="W204" s="874">
        <f>W201-W202</f>
        <v>-1931.5000000000018</v>
      </c>
      <c r="X204" s="917">
        <f>X201-X202-X203</f>
        <v>-1931.5000000000018</v>
      </c>
      <c r="Y204" s="315">
        <f t="shared" si="241"/>
        <v>-830.90000000000146</v>
      </c>
      <c r="Z204" s="946">
        <f>Z201-Z202-Z203</f>
        <v>-1100.6000000000004</v>
      </c>
      <c r="AA204" s="978">
        <f>AA201-AA202-AA203</f>
        <v>-6810.1999999999971</v>
      </c>
      <c r="AB204" s="445">
        <f>AB201-AB202-AB203</f>
        <v>-5463.5999999999967</v>
      </c>
      <c r="AC204" s="328">
        <f>AC201-AC202-AC203</f>
        <v>-1346.6000000000001</v>
      </c>
      <c r="AD204" s="328">
        <f t="shared" si="203"/>
        <v>-4878.6999999999953</v>
      </c>
      <c r="AE204" s="328" t="str">
        <f t="shared" si="202"/>
        <v>&gt;200</v>
      </c>
      <c r="AF204" s="910">
        <f>AF201-AF202-AF203</f>
        <v>-4068.2</v>
      </c>
      <c r="AG204" s="328">
        <f>AA204-AF204</f>
        <v>-2741.9999999999973</v>
      </c>
      <c r="AH204" s="332">
        <f t="shared" si="218"/>
        <v>167.40081608573809</v>
      </c>
      <c r="AI204" s="445">
        <f>AI201-AI202</f>
        <v>0</v>
      </c>
      <c r="AJ204" s="445">
        <f>AJ201-AJ202</f>
        <v>0</v>
      </c>
      <c r="AK204" s="328">
        <f>AK201-AK202-AK203</f>
        <v>-657.90000000000066</v>
      </c>
      <c r="AL204" s="328">
        <f>AK204-AJ204</f>
        <v>-657.90000000000066</v>
      </c>
      <c r="AM204" s="333" t="str">
        <f t="shared" si="220"/>
        <v xml:space="preserve"> </v>
      </c>
      <c r="AN204" s="791">
        <f>AN201-AN202</f>
        <v>-463.69999999999891</v>
      </c>
      <c r="AO204" s="328">
        <f>AK204-AN204</f>
        <v>-194.20000000000175</v>
      </c>
      <c r="AP204" s="198">
        <f t="shared" si="208"/>
        <v>141.88052620228643</v>
      </c>
      <c r="AQ204" s="445">
        <f>AQ201-AQ202</f>
        <v>0</v>
      </c>
      <c r="AR204" s="445">
        <f>AR201-AR202</f>
        <v>0</v>
      </c>
      <c r="AS204" s="328">
        <f>AS201-AS202-AS203</f>
        <v>-298.40000000000009</v>
      </c>
      <c r="AT204" s="328">
        <f>AS204-AR204</f>
        <v>-298.40000000000009</v>
      </c>
      <c r="AU204" s="329" t="str">
        <f t="shared" si="211"/>
        <v xml:space="preserve"> </v>
      </c>
      <c r="AV204" s="768">
        <f>AV201-AV202</f>
        <v>-369.20000000000005</v>
      </c>
      <c r="AW204" s="328">
        <f>AS204-AV204</f>
        <v>70.799999999999955</v>
      </c>
      <c r="AX204" s="486">
        <f t="shared" si="212"/>
        <v>80.823401950162534</v>
      </c>
      <c r="AY204" s="327">
        <f>AY201-AY202</f>
        <v>293.8</v>
      </c>
      <c r="AZ204" s="445">
        <f>AZ201-AZ202-AZ203</f>
        <v>-1351.699999999995</v>
      </c>
      <c r="BA204" s="444">
        <f>AZ204-BB204</f>
        <v>-1351.699999999995</v>
      </c>
      <c r="BB204" s="445">
        <f>BB201-BB202-BB203</f>
        <v>1.0658141036401503E-14</v>
      </c>
      <c r="BC204" s="328">
        <f>BC201-BC202-BC203</f>
        <v>-2475.2000000000007</v>
      </c>
      <c r="BD204" s="328">
        <f t="shared" si="194"/>
        <v>-2330.1000000000008</v>
      </c>
      <c r="BE204" s="328">
        <f>BE201-BE202-BE203</f>
        <v>-145.09999999999997</v>
      </c>
      <c r="BF204" s="329">
        <f>BC204-AZ204</f>
        <v>-1123.5000000000057</v>
      </c>
      <c r="BG204" s="329">
        <f t="shared" si="240"/>
        <v>183.1175556706377</v>
      </c>
      <c r="BH204" s="741">
        <f>BH201-BH202-BH203</f>
        <v>-2024.0000000000002</v>
      </c>
      <c r="BI204" s="179">
        <f t="shared" si="229"/>
        <v>-451.2000000000005</v>
      </c>
      <c r="BJ204" s="805">
        <f>IF(BH204&lt;&gt;0,IF(BC204/BH204*100&lt;0,"&lt;0",IF(BC204/BH204*100&gt;200,"&gt;200",BC204/BH204*100))," ")</f>
        <v>122.29249011857711</v>
      </c>
      <c r="BK204" s="2"/>
      <c r="BL204" s="807">
        <f t="shared" si="188"/>
        <v>-3368.9</v>
      </c>
      <c r="BM204" s="807">
        <f t="shared" si="189"/>
        <v>-2532</v>
      </c>
      <c r="BN204" s="794">
        <v>-2000.7999999999997</v>
      </c>
      <c r="BO204" s="794">
        <v>-411.4</v>
      </c>
      <c r="BP204" s="794">
        <v>-119.79999999999998</v>
      </c>
      <c r="BQ204" s="748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Zeros="0" tabSelected="1" view="pageBreakPreview" zoomScaleNormal="100" zoomScaleSheetLayoutView="100" workbookViewId="0">
      <selection activeCell="A3" sqref="A3:I3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1060" t="s">
        <v>22</v>
      </c>
      <c r="L1" s="1060"/>
    </row>
    <row r="2" spans="1:12" ht="20.25" x14ac:dyDescent="0.25">
      <c r="A2" s="1056" t="s">
        <v>21</v>
      </c>
      <c r="B2" s="1056"/>
      <c r="C2" s="1056"/>
      <c r="D2" s="1056"/>
      <c r="E2" s="1056"/>
      <c r="F2" s="1056"/>
      <c r="G2" s="1056"/>
      <c r="H2" s="1056"/>
      <c r="I2" s="1056"/>
      <c r="J2" s="13"/>
      <c r="K2" s="13"/>
      <c r="L2" s="13"/>
    </row>
    <row r="3" spans="1:12" ht="20.25" x14ac:dyDescent="0.25">
      <c r="A3" s="1056" t="s">
        <v>368</v>
      </c>
      <c r="B3" s="1056"/>
      <c r="C3" s="1056"/>
      <c r="D3" s="1056"/>
      <c r="E3" s="1056"/>
      <c r="F3" s="1056"/>
      <c r="G3" s="1056"/>
      <c r="H3" s="1056"/>
      <c r="I3" s="1056"/>
      <c r="J3" s="13"/>
      <c r="K3" s="13"/>
      <c r="L3" s="13"/>
    </row>
    <row r="4" spans="1:12" ht="18.75" customHeight="1" x14ac:dyDescent="0.25">
      <c r="A4" s="1054" t="str">
        <f>main!A1</f>
        <v>la situația din 28 februarie 2022</v>
      </c>
      <c r="B4" s="1054"/>
      <c r="C4" s="1054"/>
      <c r="D4" s="1054"/>
      <c r="E4" s="1054"/>
      <c r="F4" s="1054"/>
      <c r="G4" s="1054"/>
      <c r="H4" s="1054"/>
      <c r="I4" s="1054"/>
      <c r="J4" s="12"/>
      <c r="K4" s="12"/>
      <c r="L4" s="12"/>
    </row>
    <row r="5" spans="1:12" ht="15.75" x14ac:dyDescent="0.25">
      <c r="A5" s="1059"/>
      <c r="B5" s="1059"/>
      <c r="C5" s="1059"/>
      <c r="D5" s="1059"/>
      <c r="E5" s="1059"/>
      <c r="F5" s="1059"/>
      <c r="G5" s="1059"/>
      <c r="H5" s="1059"/>
      <c r="I5" s="1059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4" t="s">
        <v>20</v>
      </c>
    </row>
    <row r="7" spans="1:12" ht="23.25" customHeight="1" x14ac:dyDescent="0.25">
      <c r="A7" s="1009" t="s">
        <v>29</v>
      </c>
      <c r="B7" s="1061" t="s">
        <v>231</v>
      </c>
      <c r="C7" s="1057" t="s">
        <v>343</v>
      </c>
      <c r="D7" s="1009" t="s">
        <v>23</v>
      </c>
      <c r="E7" s="1009" t="s">
        <v>30</v>
      </c>
      <c r="F7" s="1055" t="s">
        <v>290</v>
      </c>
      <c r="G7" s="1055"/>
      <c r="H7" s="1009" t="s">
        <v>24</v>
      </c>
      <c r="I7" s="1009"/>
      <c r="J7" s="1009" t="s">
        <v>27</v>
      </c>
      <c r="K7" s="1009" t="s">
        <v>28</v>
      </c>
      <c r="L7" s="1009"/>
    </row>
    <row r="8" spans="1:12" ht="25.5" x14ac:dyDescent="0.25">
      <c r="A8" s="1009"/>
      <c r="B8" s="1061"/>
      <c r="C8" s="1058"/>
      <c r="D8" s="1009"/>
      <c r="E8" s="1009"/>
      <c r="F8" s="340" t="s">
        <v>292</v>
      </c>
      <c r="G8" s="340" t="s">
        <v>291</v>
      </c>
      <c r="H8" s="19" t="s">
        <v>278</v>
      </c>
      <c r="I8" s="19" t="s">
        <v>25</v>
      </c>
      <c r="J8" s="1009"/>
      <c r="K8" s="19" t="s">
        <v>26</v>
      </c>
      <c r="L8" s="19" t="s">
        <v>25</v>
      </c>
    </row>
    <row r="9" spans="1:12" x14ac:dyDescent="0.25">
      <c r="A9" s="21">
        <v>1</v>
      </c>
      <c r="B9" s="195">
        <v>2</v>
      </c>
      <c r="C9" s="195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52" t="s">
        <v>88</v>
      </c>
      <c r="B10" s="258">
        <v>1</v>
      </c>
      <c r="C10" s="254">
        <f>main!M9</f>
        <v>74956.5</v>
      </c>
      <c r="D10" s="254">
        <f>main!N9</f>
        <v>74956.5</v>
      </c>
      <c r="E10" s="254">
        <f>main!O9</f>
        <v>11043.599999999999</v>
      </c>
      <c r="F10" s="254">
        <f>main!P9</f>
        <v>11033.499999999998</v>
      </c>
      <c r="G10" s="254">
        <f>main!Q9</f>
        <v>10.100000000000001</v>
      </c>
      <c r="H10" s="254">
        <f>main!R9</f>
        <v>-63912.9</v>
      </c>
      <c r="I10" s="254">
        <f>main!S9</f>
        <v>14.733345340297371</v>
      </c>
      <c r="J10" s="702">
        <f>main!T9</f>
        <v>9396</v>
      </c>
      <c r="K10" s="702">
        <f>main!U9</f>
        <v>1647.5999999999985</v>
      </c>
      <c r="L10" s="702">
        <f>main!V9</f>
        <v>117.53512132822476</v>
      </c>
    </row>
    <row r="11" spans="1:12" ht="15.75" x14ac:dyDescent="0.25">
      <c r="A11" s="27" t="s">
        <v>32</v>
      </c>
      <c r="B11" s="107">
        <v>11</v>
      </c>
      <c r="C11" s="235">
        <f>main!M10</f>
        <v>46669.2</v>
      </c>
      <c r="D11" s="235">
        <f>main!N10</f>
        <v>46669.2</v>
      </c>
      <c r="E11" s="235">
        <f>main!O10</f>
        <v>7014.3999999999987</v>
      </c>
      <c r="F11" s="235">
        <f>main!P10</f>
        <v>7014.3999999999987</v>
      </c>
      <c r="G11" s="235">
        <f>main!Q10</f>
        <v>0</v>
      </c>
      <c r="H11" s="235">
        <f>main!R10</f>
        <v>-39654.799999999996</v>
      </c>
      <c r="I11" s="235">
        <f>main!S10</f>
        <v>15.030041226333427</v>
      </c>
      <c r="J11" s="706">
        <f>main!T10</f>
        <v>5695.8</v>
      </c>
      <c r="K11" s="706">
        <f>main!U10</f>
        <v>1318.5999999999985</v>
      </c>
      <c r="L11" s="706">
        <f>main!V10</f>
        <v>123.15039151655603</v>
      </c>
    </row>
    <row r="12" spans="1:12" ht="15.75" customHeight="1" x14ac:dyDescent="0.25">
      <c r="A12" s="40" t="s">
        <v>33</v>
      </c>
      <c r="B12" s="185">
        <v>111</v>
      </c>
      <c r="C12" s="236">
        <f>main!M11</f>
        <v>8419.2000000000007</v>
      </c>
      <c r="D12" s="236">
        <f>main!N11</f>
        <v>8419.2000000000007</v>
      </c>
      <c r="E12" s="236">
        <f>main!O11</f>
        <v>935.2</v>
      </c>
      <c r="F12" s="236">
        <f>main!P11</f>
        <v>935.2</v>
      </c>
      <c r="G12" s="236">
        <f>main!Q11</f>
        <v>0</v>
      </c>
      <c r="H12" s="236">
        <f>main!R11</f>
        <v>-7484.0000000000009</v>
      </c>
      <c r="I12" s="236">
        <f>main!S11</f>
        <v>11.107943747624477</v>
      </c>
      <c r="J12" s="99">
        <f>main!T11</f>
        <v>740.7</v>
      </c>
      <c r="K12" s="707">
        <f>main!U11</f>
        <v>194.5</v>
      </c>
      <c r="L12" s="99">
        <f>main!V11</f>
        <v>126.25894424193331</v>
      </c>
    </row>
    <row r="13" spans="1:12" ht="15" hidden="1" customHeight="1" x14ac:dyDescent="0.25">
      <c r="A13" s="101" t="s">
        <v>4</v>
      </c>
      <c r="B13" s="138"/>
      <c r="C13" s="138"/>
      <c r="D13" s="236"/>
      <c r="E13" s="236"/>
      <c r="F13" s="236"/>
      <c r="G13" s="236"/>
      <c r="H13" s="236"/>
      <c r="I13" s="236"/>
      <c r="J13" s="99">
        <f>main!T12</f>
        <v>0</v>
      </c>
      <c r="K13" s="707">
        <f>main!U12</f>
        <v>0</v>
      </c>
      <c r="L13" s="99">
        <f>main!AK12</f>
        <v>0</v>
      </c>
    </row>
    <row r="14" spans="1:12" x14ac:dyDescent="0.25">
      <c r="A14" s="102" t="s">
        <v>250</v>
      </c>
      <c r="B14" s="186">
        <v>1111</v>
      </c>
      <c r="C14" s="237">
        <f>main!M13</f>
        <v>1972.7</v>
      </c>
      <c r="D14" s="237">
        <f>main!N13</f>
        <v>1972.7</v>
      </c>
      <c r="E14" s="237">
        <f>main!O13</f>
        <v>288.60000000000002</v>
      </c>
      <c r="F14" s="237">
        <f>main!P13</f>
        <v>288.60000000000002</v>
      </c>
      <c r="G14" s="237">
        <f>main!Q13</f>
        <v>0</v>
      </c>
      <c r="H14" s="237">
        <f>main!R13</f>
        <v>-1684.1</v>
      </c>
      <c r="I14" s="237">
        <f>main!S13</f>
        <v>14.629695341410251</v>
      </c>
      <c r="J14" s="104">
        <f>main!T13</f>
        <v>256.60000000000002</v>
      </c>
      <c r="K14" s="709">
        <f>main!U13</f>
        <v>32</v>
      </c>
      <c r="L14" s="709">
        <f>main!V13</f>
        <v>112.47077162899456</v>
      </c>
    </row>
    <row r="15" spans="1:12" x14ac:dyDescent="0.25">
      <c r="A15" s="102" t="s">
        <v>251</v>
      </c>
      <c r="B15" s="186">
        <v>1112</v>
      </c>
      <c r="C15" s="237">
        <f>main!M14</f>
        <v>6446.5</v>
      </c>
      <c r="D15" s="237">
        <f>main!N14</f>
        <v>6446.5</v>
      </c>
      <c r="E15" s="237">
        <f>main!O14</f>
        <v>646.6</v>
      </c>
      <c r="F15" s="237">
        <f>main!P14</f>
        <v>646.6</v>
      </c>
      <c r="G15" s="237">
        <f>main!Q14</f>
        <v>0</v>
      </c>
      <c r="H15" s="237">
        <f>main!R14</f>
        <v>-5799.9</v>
      </c>
      <c r="I15" s="237">
        <f>main!S14</f>
        <v>10.030248972310558</v>
      </c>
      <c r="J15" s="104">
        <f>main!T14</f>
        <v>484.1</v>
      </c>
      <c r="K15" s="709">
        <f>main!U14</f>
        <v>162.5</v>
      </c>
      <c r="L15" s="709">
        <f>main!V14</f>
        <v>133.56744474282175</v>
      </c>
    </row>
    <row r="16" spans="1:12" x14ac:dyDescent="0.25">
      <c r="A16" s="40" t="s">
        <v>357</v>
      </c>
      <c r="B16" s="138">
        <v>113</v>
      </c>
      <c r="C16" s="236">
        <f>main!M15</f>
        <v>47</v>
      </c>
      <c r="D16" s="236">
        <f>main!N15</f>
        <v>47</v>
      </c>
      <c r="E16" s="236">
        <f>main!O15</f>
        <v>4.9000000000000004</v>
      </c>
      <c r="F16" s="236">
        <f>main!P15</f>
        <v>4.9000000000000004</v>
      </c>
      <c r="G16" s="236">
        <f>main!Q15</f>
        <v>0</v>
      </c>
      <c r="H16" s="236">
        <f>main!R15</f>
        <v>-42.1</v>
      </c>
      <c r="I16" s="236">
        <f>main!S15</f>
        <v>10.425531914893618</v>
      </c>
      <c r="J16" s="99">
        <f>main!T15</f>
        <v>5.6</v>
      </c>
      <c r="K16" s="707">
        <f>main!U15</f>
        <v>-0.69999999999999929</v>
      </c>
      <c r="L16" s="709">
        <f>main!V15</f>
        <v>87.500000000000014</v>
      </c>
    </row>
    <row r="17" spans="1:12" ht="15" hidden="1" customHeight="1" x14ac:dyDescent="0.25">
      <c r="A17" s="31" t="s">
        <v>11</v>
      </c>
      <c r="B17" s="138"/>
      <c r="C17" s="138"/>
      <c r="D17" s="236"/>
      <c r="E17" s="236"/>
      <c r="F17" s="236"/>
      <c r="G17" s="236"/>
      <c r="H17" s="236"/>
      <c r="I17" s="236"/>
      <c r="J17" s="99">
        <f>main!T16</f>
        <v>0</v>
      </c>
      <c r="K17" s="707">
        <f>main!U16</f>
        <v>0</v>
      </c>
      <c r="L17" s="709">
        <f>main!AK16</f>
        <v>0</v>
      </c>
    </row>
    <row r="18" spans="1:12" ht="15" hidden="1" customHeight="1" x14ac:dyDescent="0.25">
      <c r="A18" s="109" t="s">
        <v>228</v>
      </c>
      <c r="B18" s="136">
        <v>1131</v>
      </c>
      <c r="C18" s="136"/>
      <c r="D18" s="237">
        <f>main!N17</f>
        <v>0</v>
      </c>
      <c r="E18" s="237">
        <f>main!O17</f>
        <v>0</v>
      </c>
      <c r="F18" s="237">
        <f>main!P17</f>
        <v>0</v>
      </c>
      <c r="G18" s="237">
        <f>main!Q17</f>
        <v>0</v>
      </c>
      <c r="H18" s="237">
        <f>main!R17</f>
        <v>0</v>
      </c>
      <c r="I18" s="237" t="str">
        <f>main!S17</f>
        <v xml:space="preserve"> </v>
      </c>
      <c r="J18" s="99">
        <f>main!T17</f>
        <v>0</v>
      </c>
      <c r="K18" s="707">
        <f>main!U17</f>
        <v>0</v>
      </c>
      <c r="L18" s="709">
        <f>main!AK17</f>
        <v>0</v>
      </c>
    </row>
    <row r="19" spans="1:12" ht="15.75" hidden="1" customHeight="1" x14ac:dyDescent="0.25">
      <c r="A19" s="109" t="s">
        <v>229</v>
      </c>
      <c r="B19" s="136">
        <v>1132</v>
      </c>
      <c r="C19" s="136"/>
      <c r="D19" s="237">
        <f>main!N18</f>
        <v>0</v>
      </c>
      <c r="E19" s="237">
        <f>main!O18</f>
        <v>0</v>
      </c>
      <c r="F19" s="237">
        <f>main!P18</f>
        <v>0</v>
      </c>
      <c r="G19" s="237">
        <f>main!Q18</f>
        <v>0</v>
      </c>
      <c r="H19" s="237">
        <f>main!R18</f>
        <v>0</v>
      </c>
      <c r="I19" s="237" t="str">
        <f>main!S18</f>
        <v xml:space="preserve"> </v>
      </c>
      <c r="J19" s="99">
        <f>main!T18</f>
        <v>0</v>
      </c>
      <c r="K19" s="707">
        <f>main!U18</f>
        <v>0</v>
      </c>
      <c r="L19" s="709">
        <f>main!AK18</f>
        <v>0</v>
      </c>
    </row>
    <row r="20" spans="1:12" ht="15.75" customHeight="1" x14ac:dyDescent="0.25">
      <c r="A20" s="109" t="s">
        <v>244</v>
      </c>
      <c r="B20" s="136">
        <v>1133</v>
      </c>
      <c r="C20" s="237">
        <f>main!M19</f>
        <v>5</v>
      </c>
      <c r="D20" s="237">
        <f>main!N19</f>
        <v>5</v>
      </c>
      <c r="E20" s="237">
        <f>main!O19</f>
        <v>0</v>
      </c>
      <c r="F20" s="237">
        <f>main!P19</f>
        <v>0</v>
      </c>
      <c r="G20" s="237">
        <f>main!Q19</f>
        <v>0</v>
      </c>
      <c r="H20" s="237">
        <f>main!R19</f>
        <v>-5</v>
      </c>
      <c r="I20" s="237">
        <f>main!S19</f>
        <v>0</v>
      </c>
      <c r="J20" s="104">
        <f>main!T19</f>
        <v>0.1</v>
      </c>
      <c r="K20" s="709">
        <f>main!U19</f>
        <v>-0.1</v>
      </c>
      <c r="L20" s="709">
        <f>main!V19</f>
        <v>0</v>
      </c>
    </row>
    <row r="21" spans="1:12" ht="15.75" customHeight="1" x14ac:dyDescent="0.25">
      <c r="A21" s="109" t="s">
        <v>310</v>
      </c>
      <c r="B21" s="136">
        <v>1136</v>
      </c>
      <c r="C21" s="237">
        <f>main!M20</f>
        <v>42</v>
      </c>
      <c r="D21" s="237">
        <f>main!N20</f>
        <v>42</v>
      </c>
      <c r="E21" s="237">
        <f>main!O20</f>
        <v>4.9000000000000004</v>
      </c>
      <c r="F21" s="237">
        <f>main!P20</f>
        <v>4.9000000000000004</v>
      </c>
      <c r="G21" s="237">
        <f>main!Q20</f>
        <v>0</v>
      </c>
      <c r="H21" s="237">
        <f>main!R20</f>
        <v>-37.1</v>
      </c>
      <c r="I21" s="237">
        <f>main!S20</f>
        <v>11.666666666666666</v>
      </c>
      <c r="J21" s="104">
        <f>main!T20</f>
        <v>5.5</v>
      </c>
      <c r="K21" s="709">
        <f>main!U20</f>
        <v>-0.59999999999999964</v>
      </c>
      <c r="L21" s="709">
        <f>main!V20</f>
        <v>89.090909090909093</v>
      </c>
    </row>
    <row r="22" spans="1:12" x14ac:dyDescent="0.25">
      <c r="A22" s="46" t="s">
        <v>34</v>
      </c>
      <c r="B22" s="138">
        <v>114</v>
      </c>
      <c r="C22" s="236">
        <f>main!M21</f>
        <v>35737.999999999993</v>
      </c>
      <c r="D22" s="236">
        <f>main!N21</f>
        <v>35737.999999999993</v>
      </c>
      <c r="E22" s="236">
        <f>main!O21</f>
        <v>5739.3999999999987</v>
      </c>
      <c r="F22" s="236">
        <f>main!P21</f>
        <v>5739.3999999999987</v>
      </c>
      <c r="G22" s="236">
        <f>main!Q21</f>
        <v>0</v>
      </c>
      <c r="H22" s="236">
        <f>main!R21</f>
        <v>-29998.599999999995</v>
      </c>
      <c r="I22" s="236">
        <f>main!S21</f>
        <v>16.059656388158263</v>
      </c>
      <c r="J22" s="99">
        <f>main!T21</f>
        <v>4643.5</v>
      </c>
      <c r="K22" s="707">
        <f>main!U21</f>
        <v>1095.8999999999987</v>
      </c>
      <c r="L22" s="709">
        <f>main!V21</f>
        <v>123.60073220630987</v>
      </c>
    </row>
    <row r="23" spans="1:12" ht="15.75" x14ac:dyDescent="0.25">
      <c r="A23" s="101" t="s">
        <v>11</v>
      </c>
      <c r="B23" s="108"/>
      <c r="C23" s="108"/>
      <c r="D23" s="236"/>
      <c r="E23" s="236"/>
      <c r="F23" s="236"/>
      <c r="G23" s="236"/>
      <c r="H23" s="236"/>
      <c r="I23" s="236"/>
      <c r="J23" s="99"/>
      <c r="K23" s="711"/>
      <c r="L23" s="709">
        <f>main!AK21</f>
        <v>0</v>
      </c>
    </row>
    <row r="24" spans="1:12" ht="15.75" customHeight="1" x14ac:dyDescent="0.25">
      <c r="A24" s="110" t="s">
        <v>288</v>
      </c>
      <c r="B24" s="187">
        <v>1141</v>
      </c>
      <c r="C24" s="238">
        <f>main!M23</f>
        <v>26157</v>
      </c>
      <c r="D24" s="238">
        <f>main!N23</f>
        <v>26157</v>
      </c>
      <c r="E24" s="238">
        <f>main!O23</f>
        <v>4370.5999999999995</v>
      </c>
      <c r="F24" s="238">
        <f>main!P23</f>
        <v>4370.5999999999995</v>
      </c>
      <c r="G24" s="238">
        <f>main!Q23</f>
        <v>0</v>
      </c>
      <c r="H24" s="238">
        <f>main!R23</f>
        <v>-21786.400000000001</v>
      </c>
      <c r="I24" s="238">
        <f>main!S23</f>
        <v>16.709102725847764</v>
      </c>
      <c r="J24" s="137">
        <f>main!T23</f>
        <v>3440.1000000000004</v>
      </c>
      <c r="K24" s="137">
        <f>main!U23</f>
        <v>930.49999999999909</v>
      </c>
      <c r="L24" s="704">
        <f>main!V23</f>
        <v>127.04863230720034</v>
      </c>
    </row>
    <row r="25" spans="1:12" x14ac:dyDescent="0.25">
      <c r="A25" s="103" t="s">
        <v>4</v>
      </c>
      <c r="B25" s="108"/>
      <c r="C25" s="108"/>
      <c r="D25" s="236"/>
      <c r="E25" s="236"/>
      <c r="F25" s="236"/>
      <c r="G25" s="236"/>
      <c r="H25" s="236"/>
      <c r="I25" s="236"/>
      <c r="J25" s="707"/>
      <c r="K25" s="707"/>
      <c r="L25" s="709"/>
    </row>
    <row r="26" spans="1:12" ht="25.5" x14ac:dyDescent="0.25">
      <c r="A26" s="31" t="s">
        <v>39</v>
      </c>
      <c r="B26" s="181">
        <v>11411</v>
      </c>
      <c r="C26" s="239">
        <f>main!M25</f>
        <v>9519</v>
      </c>
      <c r="D26" s="239">
        <f>main!N25</f>
        <v>9519</v>
      </c>
      <c r="E26" s="239">
        <f>main!O25</f>
        <v>1543.6</v>
      </c>
      <c r="F26" s="239">
        <f>main!P25</f>
        <v>1543.6</v>
      </c>
      <c r="G26" s="239">
        <f>main!Q25</f>
        <v>0</v>
      </c>
      <c r="H26" s="239">
        <f>main!R25</f>
        <v>-7975.4</v>
      </c>
      <c r="I26" s="239">
        <f>main!S25</f>
        <v>16.215989074482611</v>
      </c>
      <c r="J26" s="710">
        <f>main!T25</f>
        <v>1515.9</v>
      </c>
      <c r="K26" s="710">
        <f>main!U25</f>
        <v>27.699999999999818</v>
      </c>
      <c r="L26" s="709">
        <f>main!V25</f>
        <v>101.82729731512632</v>
      </c>
    </row>
    <row r="27" spans="1:12" x14ac:dyDescent="0.25">
      <c r="A27" s="31" t="s">
        <v>15</v>
      </c>
      <c r="B27" s="181">
        <v>11412</v>
      </c>
      <c r="C27" s="239">
        <f>main!M26</f>
        <v>20216</v>
      </c>
      <c r="D27" s="239">
        <f>main!N26</f>
        <v>20216</v>
      </c>
      <c r="E27" s="239">
        <f>main!O26</f>
        <v>3266.2</v>
      </c>
      <c r="F27" s="239">
        <f>main!P26</f>
        <v>3266.2</v>
      </c>
      <c r="G27" s="239">
        <f>main!Q26</f>
        <v>0</v>
      </c>
      <c r="H27" s="239">
        <f>main!R26</f>
        <v>-16949.8</v>
      </c>
      <c r="I27" s="239">
        <f>main!S26</f>
        <v>16.156509695290858</v>
      </c>
      <c r="J27" s="710">
        <f>main!T26</f>
        <v>2354.4</v>
      </c>
      <c r="K27" s="710">
        <f>main!U26</f>
        <v>911.79999999999973</v>
      </c>
      <c r="L27" s="709">
        <f>main!V26</f>
        <v>138.72748895684674</v>
      </c>
    </row>
    <row r="28" spans="1:12" x14ac:dyDescent="0.25">
      <c r="A28" s="31" t="s">
        <v>16</v>
      </c>
      <c r="B28" s="181">
        <v>11413</v>
      </c>
      <c r="C28" s="239">
        <f>main!M27</f>
        <v>-3578</v>
      </c>
      <c r="D28" s="239">
        <f>main!N27</f>
        <v>-3578</v>
      </c>
      <c r="E28" s="239">
        <f>main!O27</f>
        <v>-439.2</v>
      </c>
      <c r="F28" s="239">
        <f>main!P27</f>
        <v>-439.2</v>
      </c>
      <c r="G28" s="239">
        <f>main!Q27</f>
        <v>0</v>
      </c>
      <c r="H28" s="239">
        <f>main!R27</f>
        <v>3138.8</v>
      </c>
      <c r="I28" s="239">
        <f>main!S27</f>
        <v>12.27501397428731</v>
      </c>
      <c r="J28" s="710">
        <f>main!T27</f>
        <v>-430.2</v>
      </c>
      <c r="K28" s="710">
        <f>main!U27</f>
        <v>-9</v>
      </c>
      <c r="L28" s="709">
        <f>main!V27</f>
        <v>102.09205020920503</v>
      </c>
    </row>
    <row r="29" spans="1:12" x14ac:dyDescent="0.25">
      <c r="A29" s="110" t="s">
        <v>17</v>
      </c>
      <c r="B29" s="183">
        <v>1142</v>
      </c>
      <c r="C29" s="238">
        <f>main!M28</f>
        <v>8036</v>
      </c>
      <c r="D29" s="238">
        <f>main!N28</f>
        <v>8036</v>
      </c>
      <c r="E29" s="238">
        <f>main!O28</f>
        <v>1117.5999999999999</v>
      </c>
      <c r="F29" s="238">
        <f>main!P28</f>
        <v>1117.5999999999999</v>
      </c>
      <c r="G29" s="238">
        <f>main!Q28</f>
        <v>0</v>
      </c>
      <c r="H29" s="238">
        <f>main!R28</f>
        <v>-6918.4</v>
      </c>
      <c r="I29" s="238">
        <f>main!S28</f>
        <v>13.907416625186658</v>
      </c>
      <c r="J29" s="137">
        <f>main!T28</f>
        <v>987.10000000000014</v>
      </c>
      <c r="K29" s="137">
        <f>main!U28</f>
        <v>130.49999999999977</v>
      </c>
      <c r="L29" s="704">
        <f>main!V28</f>
        <v>113.22054503089856</v>
      </c>
    </row>
    <row r="30" spans="1:12" x14ac:dyDescent="0.25">
      <c r="A30" s="103" t="s">
        <v>4</v>
      </c>
      <c r="B30" s="22"/>
      <c r="C30" s="22"/>
      <c r="D30" s="244"/>
      <c r="E30" s="239"/>
      <c r="F30" s="239"/>
      <c r="G30" s="239"/>
      <c r="H30" s="239"/>
      <c r="I30" s="239"/>
      <c r="J30" s="707">
        <f>main!T29</f>
        <v>0</v>
      </c>
      <c r="K30" s="705"/>
      <c r="L30" s="705"/>
    </row>
    <row r="31" spans="1:12" ht="17.25" customHeight="1" x14ac:dyDescent="0.25">
      <c r="A31" s="31" t="s">
        <v>275</v>
      </c>
      <c r="B31" s="22"/>
      <c r="C31" s="244">
        <f>main!M30</f>
        <v>823.2</v>
      </c>
      <c r="D31" s="244">
        <f>main!N30</f>
        <v>823.2</v>
      </c>
      <c r="E31" s="239">
        <f>main!O30</f>
        <v>196.3</v>
      </c>
      <c r="F31" s="239">
        <f>main!P30</f>
        <v>196.3</v>
      </c>
      <c r="G31" s="239">
        <f>main!Q30</f>
        <v>0</v>
      </c>
      <c r="H31" s="239">
        <f>main!R30</f>
        <v>-626.90000000000009</v>
      </c>
      <c r="I31" s="239">
        <f>main!S30</f>
        <v>23.845966958211857</v>
      </c>
      <c r="J31" s="710">
        <f>main!T30</f>
        <v>163.69999999999999</v>
      </c>
      <c r="K31" s="710">
        <f>main!U30</f>
        <v>32.600000000000023</v>
      </c>
      <c r="L31" s="709">
        <f>main!V30</f>
        <v>119.91447770311548</v>
      </c>
    </row>
    <row r="32" spans="1:12" ht="16.5" customHeight="1" x14ac:dyDescent="0.25">
      <c r="A32" s="31" t="s">
        <v>276</v>
      </c>
      <c r="B32" s="22"/>
      <c r="C32" s="244">
        <f>main!M31</f>
        <v>7227.8</v>
      </c>
      <c r="D32" s="244">
        <f>main!N31</f>
        <v>7227.8</v>
      </c>
      <c r="E32" s="239">
        <f>main!O31</f>
        <v>921.3</v>
      </c>
      <c r="F32" s="239">
        <f>main!P31</f>
        <v>921.3</v>
      </c>
      <c r="G32" s="239">
        <f>main!Q31</f>
        <v>0</v>
      </c>
      <c r="H32" s="239">
        <f>main!R31</f>
        <v>-6306.5</v>
      </c>
      <c r="I32" s="239">
        <f>main!S31</f>
        <v>12.746617227925508</v>
      </c>
      <c r="J32" s="710">
        <f>main!T31</f>
        <v>825.2</v>
      </c>
      <c r="K32" s="710">
        <f>main!U31</f>
        <v>96.099999999999909</v>
      </c>
      <c r="L32" s="709">
        <f>main!V31</f>
        <v>111.64566165777991</v>
      </c>
    </row>
    <row r="33" spans="1:12" ht="15" hidden="1" customHeight="1" x14ac:dyDescent="0.25">
      <c r="A33" s="31" t="s">
        <v>254</v>
      </c>
      <c r="B33" s="181">
        <v>11421</v>
      </c>
      <c r="C33" s="181"/>
      <c r="D33" s="244">
        <f>main!N32</f>
        <v>535.9</v>
      </c>
      <c r="E33" s="244">
        <f>main!O32</f>
        <v>22</v>
      </c>
      <c r="F33" s="244">
        <f>main!P32</f>
        <v>22</v>
      </c>
      <c r="G33" s="244">
        <f>main!Q32</f>
        <v>0</v>
      </c>
      <c r="H33" s="244">
        <f>main!R32</f>
        <v>-513.9</v>
      </c>
      <c r="I33" s="239">
        <f>main!S32</f>
        <v>4.1052435155812654</v>
      </c>
      <c r="J33" s="710">
        <f>main!T32</f>
        <v>22</v>
      </c>
      <c r="K33" s="710"/>
      <c r="L33" s="709"/>
    </row>
    <row r="34" spans="1:12" ht="15" hidden="1" customHeight="1" x14ac:dyDescent="0.25">
      <c r="A34" s="31" t="s">
        <v>255</v>
      </c>
      <c r="B34" s="181">
        <v>11422</v>
      </c>
      <c r="C34" s="181"/>
      <c r="D34" s="244">
        <f>main!N33</f>
        <v>1326</v>
      </c>
      <c r="E34" s="244">
        <f>main!O33</f>
        <v>88</v>
      </c>
      <c r="F34" s="244">
        <f>main!P33</f>
        <v>88</v>
      </c>
      <c r="G34" s="244">
        <f>main!Q33</f>
        <v>0</v>
      </c>
      <c r="H34" s="244">
        <f>main!R33</f>
        <v>-1238</v>
      </c>
      <c r="I34" s="239">
        <f>main!S33</f>
        <v>6.6365007541478134</v>
      </c>
      <c r="J34" s="710">
        <f>main!T33</f>
        <v>88</v>
      </c>
      <c r="K34" s="710"/>
      <c r="L34" s="709"/>
    </row>
    <row r="35" spans="1:12" ht="15" hidden="1" customHeight="1" x14ac:dyDescent="0.25">
      <c r="A35" s="31" t="s">
        <v>256</v>
      </c>
      <c r="B35" s="181">
        <v>11423</v>
      </c>
      <c r="C35" s="181"/>
      <c r="D35" s="244">
        <f>main!N34</f>
        <v>585</v>
      </c>
      <c r="E35" s="244">
        <f>main!O34</f>
        <v>34.4</v>
      </c>
      <c r="F35" s="244">
        <f>main!P34</f>
        <v>34.4</v>
      </c>
      <c r="G35" s="244">
        <f>main!Q34</f>
        <v>0</v>
      </c>
      <c r="H35" s="244">
        <f>main!R34</f>
        <v>-550.6</v>
      </c>
      <c r="I35" s="239">
        <f>main!S34</f>
        <v>5.8803418803418799</v>
      </c>
      <c r="J35" s="710">
        <f>main!T34</f>
        <v>34.4</v>
      </c>
      <c r="K35" s="710"/>
      <c r="L35" s="709"/>
    </row>
    <row r="36" spans="1:12" ht="15" hidden="1" customHeight="1" x14ac:dyDescent="0.25">
      <c r="A36" s="31" t="s">
        <v>257</v>
      </c>
      <c r="B36" s="181">
        <v>11424</v>
      </c>
      <c r="C36" s="181"/>
      <c r="D36" s="244">
        <f>main!N35</f>
        <v>1427</v>
      </c>
      <c r="E36" s="244">
        <f>main!O35</f>
        <v>91.1</v>
      </c>
      <c r="F36" s="244">
        <f>main!P35</f>
        <v>91.1</v>
      </c>
      <c r="G36" s="244">
        <f>main!Q35</f>
        <v>0</v>
      </c>
      <c r="H36" s="244">
        <f>main!R35</f>
        <v>-1335.9</v>
      </c>
      <c r="I36" s="239">
        <f>main!S35</f>
        <v>6.3840224246671333</v>
      </c>
      <c r="J36" s="710">
        <f>main!T35</f>
        <v>91.1</v>
      </c>
      <c r="K36" s="710"/>
      <c r="L36" s="709"/>
    </row>
    <row r="37" spans="1:12" ht="15" hidden="1" customHeight="1" x14ac:dyDescent="0.25">
      <c r="A37" s="31" t="s">
        <v>258</v>
      </c>
      <c r="B37" s="181">
        <v>11425</v>
      </c>
      <c r="C37" s="181"/>
      <c r="D37" s="244">
        <f>main!N36</f>
        <v>173.6</v>
      </c>
      <c r="E37" s="244">
        <f>main!O36</f>
        <v>12.6</v>
      </c>
      <c r="F37" s="244">
        <f>main!P36</f>
        <v>12.6</v>
      </c>
      <c r="G37" s="244">
        <f>main!Q36</f>
        <v>0</v>
      </c>
      <c r="H37" s="244">
        <f>main!R36</f>
        <v>-161</v>
      </c>
      <c r="I37" s="239">
        <f>main!S36</f>
        <v>7.2580645161290329</v>
      </c>
      <c r="J37" s="710">
        <f>main!T36</f>
        <v>12.6</v>
      </c>
      <c r="K37" s="710"/>
      <c r="L37" s="709"/>
    </row>
    <row r="38" spans="1:12" ht="15" hidden="1" customHeight="1" x14ac:dyDescent="0.25">
      <c r="A38" s="31" t="s">
        <v>259</v>
      </c>
      <c r="B38" s="181">
        <v>11426</v>
      </c>
      <c r="C38" s="181"/>
      <c r="D38" s="244">
        <f>main!N37</f>
        <v>10.9</v>
      </c>
      <c r="E38" s="244">
        <f>main!O37</f>
        <v>0.7</v>
      </c>
      <c r="F38" s="244">
        <f>main!P37</f>
        <v>0.7</v>
      </c>
      <c r="G38" s="244">
        <f>main!Q37</f>
        <v>0</v>
      </c>
      <c r="H38" s="244">
        <f>main!R37</f>
        <v>-10.200000000000001</v>
      </c>
      <c r="I38" s="239">
        <f>main!S37</f>
        <v>6.422018348623852</v>
      </c>
      <c r="J38" s="710">
        <f>main!T37</f>
        <v>0.7</v>
      </c>
      <c r="K38" s="710"/>
      <c r="L38" s="709"/>
    </row>
    <row r="39" spans="1:12" ht="15" hidden="1" customHeight="1" x14ac:dyDescent="0.25">
      <c r="A39" s="31" t="s">
        <v>253</v>
      </c>
      <c r="B39" s="181">
        <v>11427</v>
      </c>
      <c r="C39" s="181"/>
      <c r="D39" s="244">
        <f>main!N38</f>
        <v>22</v>
      </c>
      <c r="E39" s="244">
        <f>main!O38</f>
        <v>1.6</v>
      </c>
      <c r="F39" s="244">
        <f>main!P38</f>
        <v>1.6</v>
      </c>
      <c r="G39" s="244">
        <f>main!Q38</f>
        <v>0</v>
      </c>
      <c r="H39" s="244">
        <f>main!R38</f>
        <v>-20.399999999999999</v>
      </c>
      <c r="I39" s="239">
        <f>main!S38</f>
        <v>7.2727272727272734</v>
      </c>
      <c r="J39" s="710">
        <f>main!T38</f>
        <v>1.6</v>
      </c>
      <c r="K39" s="710"/>
      <c r="L39" s="709"/>
    </row>
    <row r="40" spans="1:12" ht="18" customHeight="1" x14ac:dyDescent="0.25">
      <c r="A40" s="31" t="s">
        <v>18</v>
      </c>
      <c r="B40" s="181">
        <v>11429</v>
      </c>
      <c r="C40" s="244">
        <f>main!M39</f>
        <v>-15</v>
      </c>
      <c r="D40" s="244">
        <f>main!N39</f>
        <v>-15</v>
      </c>
      <c r="E40" s="244">
        <f>main!O39</f>
        <v>0</v>
      </c>
      <c r="F40" s="244">
        <f>main!P39</f>
        <v>0</v>
      </c>
      <c r="G40" s="244">
        <f>main!Q39</f>
        <v>0</v>
      </c>
      <c r="H40" s="244">
        <f>main!R39</f>
        <v>15</v>
      </c>
      <c r="I40" s="244">
        <f>main!S39</f>
        <v>0</v>
      </c>
      <c r="J40" s="710">
        <f>main!T39</f>
        <v>-1.8</v>
      </c>
      <c r="K40" s="709">
        <f>main!U39</f>
        <v>1.8</v>
      </c>
      <c r="L40" s="709">
        <f>main!V39</f>
        <v>0</v>
      </c>
    </row>
    <row r="41" spans="1:12" x14ac:dyDescent="0.25">
      <c r="A41" s="182" t="s">
        <v>245</v>
      </c>
      <c r="B41" s="183">
        <v>1144</v>
      </c>
      <c r="C41" s="238">
        <f>main!M40</f>
        <v>8.6999999999999993</v>
      </c>
      <c r="D41" s="238">
        <f>main!N40</f>
        <v>8.6999999999999993</v>
      </c>
      <c r="E41" s="238">
        <f>main!O40</f>
        <v>1.7</v>
      </c>
      <c r="F41" s="238">
        <f>main!P40</f>
        <v>1.7</v>
      </c>
      <c r="G41" s="238">
        <f>main!Q40</f>
        <v>0</v>
      </c>
      <c r="H41" s="238">
        <f>main!R40</f>
        <v>-6.9999999999999991</v>
      </c>
      <c r="I41" s="238">
        <f>main!S40</f>
        <v>19.540229885057471</v>
      </c>
      <c r="J41" s="704">
        <f>main!T40</f>
        <v>1.7</v>
      </c>
      <c r="K41" s="137">
        <f>main!U40</f>
        <v>0</v>
      </c>
      <c r="L41" s="137">
        <f>main!V40</f>
        <v>100</v>
      </c>
    </row>
    <row r="42" spans="1:12" ht="32.25" customHeight="1" x14ac:dyDescent="0.25">
      <c r="A42" s="182" t="s">
        <v>246</v>
      </c>
      <c r="B42" s="183">
        <v>1145</v>
      </c>
      <c r="C42" s="238">
        <f>main!M41</f>
        <v>486.6</v>
      </c>
      <c r="D42" s="238">
        <f>main!N41</f>
        <v>486.6</v>
      </c>
      <c r="E42" s="238">
        <f>main!O41</f>
        <v>88.2</v>
      </c>
      <c r="F42" s="238">
        <f>main!P41</f>
        <v>88.2</v>
      </c>
      <c r="G42" s="238">
        <f>main!Q41</f>
        <v>0</v>
      </c>
      <c r="H42" s="238">
        <f>main!R41</f>
        <v>-398.40000000000003</v>
      </c>
      <c r="I42" s="238">
        <f>main!S41</f>
        <v>18.125770653514181</v>
      </c>
      <c r="J42" s="704">
        <f>main!T41</f>
        <v>67.2</v>
      </c>
      <c r="K42" s="137">
        <f>main!U41</f>
        <v>21</v>
      </c>
      <c r="L42" s="137">
        <f>main!V41</f>
        <v>131.25</v>
      </c>
    </row>
    <row r="43" spans="1:12" x14ac:dyDescent="0.25">
      <c r="A43" s="182" t="s">
        <v>247</v>
      </c>
      <c r="B43" s="183">
        <v>1146</v>
      </c>
      <c r="C43" s="238">
        <f>main!M42</f>
        <v>1049.7</v>
      </c>
      <c r="D43" s="238">
        <f>main!N42</f>
        <v>1049.7</v>
      </c>
      <c r="E43" s="238">
        <f>main!O42</f>
        <v>161.30000000000001</v>
      </c>
      <c r="F43" s="238">
        <f>main!P42</f>
        <v>161.30000000000001</v>
      </c>
      <c r="G43" s="238">
        <f>main!Q42</f>
        <v>0</v>
      </c>
      <c r="H43" s="238">
        <f>main!R42</f>
        <v>-888.40000000000009</v>
      </c>
      <c r="I43" s="238">
        <f>main!S42</f>
        <v>15.36629513194246</v>
      </c>
      <c r="J43" s="704">
        <f>main!T42</f>
        <v>147.4</v>
      </c>
      <c r="K43" s="137">
        <f>main!U42</f>
        <v>13.900000000000006</v>
      </c>
      <c r="L43" s="137">
        <f>main!V42</f>
        <v>109.43012211668928</v>
      </c>
    </row>
    <row r="44" spans="1:12" x14ac:dyDescent="0.25">
      <c r="A44" s="46" t="s">
        <v>272</v>
      </c>
      <c r="B44" s="138">
        <v>115</v>
      </c>
      <c r="C44" s="245">
        <f>main!M43</f>
        <v>2465</v>
      </c>
      <c r="D44" s="245">
        <f>main!N43</f>
        <v>2465</v>
      </c>
      <c r="E44" s="245">
        <f>main!O43</f>
        <v>334.9</v>
      </c>
      <c r="F44" s="245">
        <f>main!P43</f>
        <v>334.9</v>
      </c>
      <c r="G44" s="245">
        <f>main!Q43</f>
        <v>0</v>
      </c>
      <c r="H44" s="245">
        <f>main!R43</f>
        <v>-2130.1</v>
      </c>
      <c r="I44" s="245">
        <f>main!S43</f>
        <v>13.586206896551722</v>
      </c>
      <c r="J44" s="707">
        <f>main!T43</f>
        <v>306</v>
      </c>
      <c r="K44" s="707">
        <f>main!U43</f>
        <v>28.899999999999977</v>
      </c>
      <c r="L44" s="707">
        <f>main!V43</f>
        <v>109.44444444444443</v>
      </c>
    </row>
    <row r="45" spans="1:12" ht="15" hidden="1" customHeight="1" x14ac:dyDescent="0.25">
      <c r="A45" s="184" t="s">
        <v>4</v>
      </c>
      <c r="B45" s="138"/>
      <c r="C45" s="138"/>
      <c r="D45" s="245">
        <f>main!N44</f>
        <v>0</v>
      </c>
      <c r="E45" s="245"/>
      <c r="F45" s="245"/>
      <c r="G45" s="245"/>
      <c r="H45" s="245"/>
      <c r="I45" s="245"/>
      <c r="J45" s="707">
        <f>main!T44</f>
        <v>0</v>
      </c>
      <c r="K45" s="707">
        <f>main!U44</f>
        <v>0</v>
      </c>
      <c r="L45" s="707" t="str">
        <f>main!V44</f>
        <v xml:space="preserve"> </v>
      </c>
    </row>
    <row r="46" spans="1:12" x14ac:dyDescent="0.25">
      <c r="A46" s="209" t="s">
        <v>248</v>
      </c>
      <c r="B46" s="136">
        <v>1151</v>
      </c>
      <c r="C46" s="246">
        <f>main!M45</f>
        <v>1646.9</v>
      </c>
      <c r="D46" s="246">
        <f>main!N45</f>
        <v>1646.9</v>
      </c>
      <c r="E46" s="246">
        <f>main!O45</f>
        <v>223.6</v>
      </c>
      <c r="F46" s="246">
        <f>main!P45</f>
        <v>223.6</v>
      </c>
      <c r="G46" s="246">
        <f>main!Q45</f>
        <v>0</v>
      </c>
      <c r="H46" s="246">
        <f>main!R45</f>
        <v>-1423.3000000000002</v>
      </c>
      <c r="I46" s="246">
        <f>main!S45</f>
        <v>13.577023498694516</v>
      </c>
      <c r="J46" s="709">
        <f>main!T45</f>
        <v>215.9</v>
      </c>
      <c r="K46" s="709">
        <f>main!U45</f>
        <v>7.6999999999999886</v>
      </c>
      <c r="L46" s="709">
        <f>main!V45</f>
        <v>103.56646595646133</v>
      </c>
    </row>
    <row r="47" spans="1:12" ht="25.5" x14ac:dyDescent="0.25">
      <c r="A47" s="209" t="s">
        <v>249</v>
      </c>
      <c r="B47" s="136">
        <v>1156</v>
      </c>
      <c r="C47" s="246">
        <f>main!M46</f>
        <v>818.1</v>
      </c>
      <c r="D47" s="246">
        <f>main!N46</f>
        <v>818.1</v>
      </c>
      <c r="E47" s="246">
        <f>main!O46</f>
        <v>111.3</v>
      </c>
      <c r="F47" s="246">
        <f>main!P46</f>
        <v>111.3</v>
      </c>
      <c r="G47" s="246">
        <f>main!Q46</f>
        <v>0</v>
      </c>
      <c r="H47" s="246">
        <f>main!R46</f>
        <v>-706.80000000000007</v>
      </c>
      <c r="I47" s="246">
        <f>main!S46</f>
        <v>13.604693802713605</v>
      </c>
      <c r="J47" s="709">
        <f>main!T46</f>
        <v>90.1</v>
      </c>
      <c r="K47" s="709">
        <f>main!U46</f>
        <v>21.200000000000003</v>
      </c>
      <c r="L47" s="709">
        <f>main!V46</f>
        <v>123.52941176470588</v>
      </c>
    </row>
    <row r="48" spans="1:12" ht="15.75" x14ac:dyDescent="0.25">
      <c r="A48" s="42" t="s">
        <v>57</v>
      </c>
      <c r="B48" s="111">
        <v>12</v>
      </c>
      <c r="C48" s="235">
        <f>main!M47</f>
        <v>24484.9</v>
      </c>
      <c r="D48" s="235">
        <f>main!N47</f>
        <v>24484.9</v>
      </c>
      <c r="E48" s="235">
        <f>main!O47</f>
        <v>3622.5</v>
      </c>
      <c r="F48" s="235">
        <f>main!P47</f>
        <v>3622.5</v>
      </c>
      <c r="G48" s="235">
        <f>main!Q47</f>
        <v>0</v>
      </c>
      <c r="H48" s="235">
        <f>main!R47</f>
        <v>-20862.400000000001</v>
      </c>
      <c r="I48" s="235">
        <f>main!S47</f>
        <v>14.794832733644</v>
      </c>
      <c r="J48" s="706">
        <f>main!T47</f>
        <v>3198.7000000000003</v>
      </c>
      <c r="K48" s="706">
        <f>main!U47</f>
        <v>423.79999999999973</v>
      </c>
      <c r="L48" s="706">
        <f>main!V47</f>
        <v>113.2491324600619</v>
      </c>
    </row>
    <row r="49" spans="1:12" x14ac:dyDescent="0.25">
      <c r="A49" s="40" t="s">
        <v>12</v>
      </c>
      <c r="B49" s="138">
        <v>121</v>
      </c>
      <c r="C49" s="236">
        <f>main!M48</f>
        <v>18367.7</v>
      </c>
      <c r="D49" s="236">
        <f>main!N48</f>
        <v>18367.7</v>
      </c>
      <c r="E49" s="236">
        <f>main!O48</f>
        <v>2663.8</v>
      </c>
      <c r="F49" s="236">
        <f>main!P48</f>
        <v>2663.8</v>
      </c>
      <c r="G49" s="236">
        <f>main!Q48</f>
        <v>0</v>
      </c>
      <c r="H49" s="236">
        <f>main!R48</f>
        <v>-15703.900000000001</v>
      </c>
      <c r="I49" s="236">
        <f>main!S48</f>
        <v>14.502632338289498</v>
      </c>
      <c r="J49" s="707">
        <f>main!T48</f>
        <v>2338.8000000000002</v>
      </c>
      <c r="K49" s="710">
        <f>main!U48</f>
        <v>325</v>
      </c>
      <c r="L49" s="707">
        <f>main!V48</f>
        <v>113.89601505045322</v>
      </c>
    </row>
    <row r="50" spans="1:12" x14ac:dyDescent="0.25">
      <c r="A50" s="40" t="s">
        <v>13</v>
      </c>
      <c r="B50" s="138">
        <v>122</v>
      </c>
      <c r="C50" s="236">
        <f>main!M49</f>
        <v>6117.2</v>
      </c>
      <c r="D50" s="236">
        <f>main!N49</f>
        <v>6117.2</v>
      </c>
      <c r="E50" s="236">
        <f>main!O49</f>
        <v>958.7</v>
      </c>
      <c r="F50" s="236">
        <f>main!P49</f>
        <v>958.7</v>
      </c>
      <c r="G50" s="236">
        <f>main!Q49</f>
        <v>0</v>
      </c>
      <c r="H50" s="236">
        <f>main!R49</f>
        <v>-5158.5</v>
      </c>
      <c r="I50" s="236">
        <f>main!S49</f>
        <v>15.67220296867848</v>
      </c>
      <c r="J50" s="707">
        <f>main!T49</f>
        <v>859.9</v>
      </c>
      <c r="K50" s="710">
        <f>main!U49</f>
        <v>98.800000000000068</v>
      </c>
      <c r="L50" s="707">
        <f>main!V49</f>
        <v>111.48970810559369</v>
      </c>
    </row>
    <row r="51" spans="1:12" ht="15.75" x14ac:dyDescent="0.25">
      <c r="A51" s="45" t="s">
        <v>44</v>
      </c>
      <c r="B51" s="107">
        <v>13</v>
      </c>
      <c r="C51" s="235">
        <f>main!M50</f>
        <v>1317.8999999999999</v>
      </c>
      <c r="D51" s="235">
        <f>main!N50</f>
        <v>1317.8999999999999</v>
      </c>
      <c r="E51" s="235">
        <f>main!O50</f>
        <v>10.200000000000001</v>
      </c>
      <c r="F51" s="235">
        <f>main!P50</f>
        <v>0</v>
      </c>
      <c r="G51" s="235">
        <f>main!Q50</f>
        <v>10.200000000000001</v>
      </c>
      <c r="H51" s="235">
        <f>main!R50</f>
        <v>-1307.6999999999998</v>
      </c>
      <c r="I51" s="235">
        <f>main!S50</f>
        <v>0.77395857045299354</v>
      </c>
      <c r="J51" s="706">
        <f>main!T50</f>
        <v>182.2</v>
      </c>
      <c r="K51" s="706">
        <f>main!U50</f>
        <v>-172</v>
      </c>
      <c r="L51" s="706">
        <f>main!V50</f>
        <v>5.5982436882546667</v>
      </c>
    </row>
    <row r="52" spans="1:12" x14ac:dyDescent="0.25">
      <c r="A52" s="46" t="s">
        <v>45</v>
      </c>
      <c r="B52" s="138">
        <v>131</v>
      </c>
      <c r="C52" s="236">
        <f>main!M51</f>
        <v>106.1</v>
      </c>
      <c r="D52" s="236">
        <f>main!N51</f>
        <v>106.1</v>
      </c>
      <c r="E52" s="236">
        <f>main!O51</f>
        <v>0.3</v>
      </c>
      <c r="F52" s="236">
        <f>main!P51</f>
        <v>0</v>
      </c>
      <c r="G52" s="236">
        <f>main!Q51</f>
        <v>0.3</v>
      </c>
      <c r="H52" s="236">
        <f>main!R51</f>
        <v>-105.8</v>
      </c>
      <c r="I52" s="236">
        <f>main!S51</f>
        <v>0.28275212064090482</v>
      </c>
      <c r="J52" s="707">
        <f>main!T51</f>
        <v>0</v>
      </c>
      <c r="K52" s="707">
        <f>main!U51</f>
        <v>0.3</v>
      </c>
      <c r="L52" s="707" t="str">
        <f>main!V51</f>
        <v xml:space="preserve"> </v>
      </c>
    </row>
    <row r="53" spans="1:12" x14ac:dyDescent="0.25">
      <c r="A53" s="48" t="s">
        <v>51</v>
      </c>
      <c r="B53" s="138">
        <v>132</v>
      </c>
      <c r="C53" s="236">
        <f>main!M52</f>
        <v>1211.8</v>
      </c>
      <c r="D53" s="236">
        <f>main!N52</f>
        <v>1211.8</v>
      </c>
      <c r="E53" s="236">
        <f>main!O52</f>
        <v>9.9</v>
      </c>
      <c r="F53" s="236">
        <f>main!P52</f>
        <v>0</v>
      </c>
      <c r="G53" s="236">
        <f>main!Q52</f>
        <v>9.9</v>
      </c>
      <c r="H53" s="236">
        <f>main!R52</f>
        <v>-1201.8999999999999</v>
      </c>
      <c r="I53" s="236">
        <f>main!S52</f>
        <v>0.81696649612147221</v>
      </c>
      <c r="J53" s="707">
        <f>main!T52</f>
        <v>182.2</v>
      </c>
      <c r="K53" s="707">
        <f>main!U52</f>
        <v>-172.29999999999998</v>
      </c>
      <c r="L53" s="707">
        <f>main!V52</f>
        <v>5.4335894621295289</v>
      </c>
    </row>
    <row r="54" spans="1:12" ht="15.75" x14ac:dyDescent="0.25">
      <c r="A54" s="52" t="s">
        <v>40</v>
      </c>
      <c r="B54" s="107">
        <v>14</v>
      </c>
      <c r="C54" s="235">
        <f>main!M53</f>
        <v>2467.5</v>
      </c>
      <c r="D54" s="235">
        <f>main!N53</f>
        <v>2467.5</v>
      </c>
      <c r="E54" s="235">
        <f>main!O53</f>
        <v>396.5</v>
      </c>
      <c r="F54" s="235">
        <f>main!P53</f>
        <v>396.6</v>
      </c>
      <c r="G54" s="235">
        <f>main!Q53</f>
        <v>-0.1</v>
      </c>
      <c r="H54" s="235">
        <f>main!R53</f>
        <v>-2071</v>
      </c>
      <c r="I54" s="235">
        <f>main!S53</f>
        <v>16.068895643363728</v>
      </c>
      <c r="J54" s="706">
        <f>main!T53</f>
        <v>319.2</v>
      </c>
      <c r="K54" s="706">
        <f>main!U53</f>
        <v>77.300000000000011</v>
      </c>
      <c r="L54" s="706">
        <f>main!V53</f>
        <v>124.21679197994987</v>
      </c>
    </row>
    <row r="55" spans="1:12" ht="15.75" x14ac:dyDescent="0.25">
      <c r="A55" s="46" t="s">
        <v>41</v>
      </c>
      <c r="B55" s="138">
        <v>141</v>
      </c>
      <c r="C55" s="236">
        <f>main!M54</f>
        <v>419.1</v>
      </c>
      <c r="D55" s="236">
        <f>main!N54</f>
        <v>419.1</v>
      </c>
      <c r="E55" s="236">
        <f>main!O54</f>
        <v>16.899999999999999</v>
      </c>
      <c r="F55" s="236">
        <f>main!P54</f>
        <v>16.899999999999999</v>
      </c>
      <c r="G55" s="236">
        <f>main!Q54</f>
        <v>0</v>
      </c>
      <c r="H55" s="236">
        <f>main!R54</f>
        <v>-402.20000000000005</v>
      </c>
      <c r="I55" s="236">
        <f>main!S54</f>
        <v>4.0324504891434021</v>
      </c>
      <c r="J55" s="707">
        <f>main!T54</f>
        <v>9.4</v>
      </c>
      <c r="K55" s="712">
        <f>main!U54</f>
        <v>7.4999999999999982</v>
      </c>
      <c r="L55" s="707">
        <f>main!V54</f>
        <v>179.78723404255317</v>
      </c>
    </row>
    <row r="56" spans="1:12" x14ac:dyDescent="0.25">
      <c r="A56" s="109" t="s">
        <v>260</v>
      </c>
      <c r="B56" s="136">
        <v>1411</v>
      </c>
      <c r="C56" s="237">
        <f>main!M56</f>
        <v>131.20000000000002</v>
      </c>
      <c r="D56" s="237">
        <f>main!N56</f>
        <v>131.20000000000002</v>
      </c>
      <c r="E56" s="237">
        <f>main!O56</f>
        <v>2</v>
      </c>
      <c r="F56" s="237">
        <f>main!P56</f>
        <v>2</v>
      </c>
      <c r="G56" s="237">
        <f>main!Q56</f>
        <v>0</v>
      </c>
      <c r="H56" s="237">
        <f>main!R56</f>
        <v>-129.20000000000002</v>
      </c>
      <c r="I56" s="237">
        <f>main!S56</f>
        <v>1.5243902439024388</v>
      </c>
      <c r="J56" s="709">
        <f>main!T56</f>
        <v>1.8</v>
      </c>
      <c r="K56" s="709">
        <f>main!U56</f>
        <v>0.19999999999999996</v>
      </c>
      <c r="L56" s="709">
        <f>main!V56</f>
        <v>111.11111111111111</v>
      </c>
    </row>
    <row r="57" spans="1:12" ht="25.5" x14ac:dyDescent="0.25">
      <c r="A57" s="109" t="s">
        <v>354</v>
      </c>
      <c r="B57" s="136"/>
      <c r="C57" s="237">
        <f>main!M57</f>
        <v>4.5999999999999996</v>
      </c>
      <c r="D57" s="237">
        <f>main!N57</f>
        <v>4.5999999999999996</v>
      </c>
      <c r="E57" s="237">
        <f>main!O57</f>
        <v>0.2</v>
      </c>
      <c r="F57" s="237">
        <f>main!P57</f>
        <v>0.2</v>
      </c>
      <c r="G57" s="237">
        <f>main!Q57</f>
        <v>0</v>
      </c>
      <c r="H57" s="237">
        <f>main!R57</f>
        <v>-4.3999999999999995</v>
      </c>
      <c r="I57" s="237">
        <f>main!S57</f>
        <v>4.3478260869565224</v>
      </c>
      <c r="J57" s="709">
        <f>main!T57</f>
        <v>0.2</v>
      </c>
      <c r="K57" s="709">
        <f>main!U57</f>
        <v>0</v>
      </c>
      <c r="L57" s="709">
        <f>main!V57</f>
        <v>100</v>
      </c>
    </row>
    <row r="58" spans="1:12" x14ac:dyDescent="0.25">
      <c r="A58" s="109" t="s">
        <v>261</v>
      </c>
      <c r="B58" s="136">
        <v>1412</v>
      </c>
      <c r="C58" s="237">
        <f>main!M58</f>
        <v>255.2</v>
      </c>
      <c r="D58" s="237">
        <f>main!N58</f>
        <v>255.2</v>
      </c>
      <c r="E58" s="237">
        <f>main!O58</f>
        <v>9.6</v>
      </c>
      <c r="F58" s="237">
        <f>main!P58</f>
        <v>9.6</v>
      </c>
      <c r="G58" s="237">
        <f>main!Q58</f>
        <v>0</v>
      </c>
      <c r="H58" s="237">
        <f>main!R58</f>
        <v>-245.6</v>
      </c>
      <c r="I58" s="237">
        <f>main!S58</f>
        <v>3.761755485893417</v>
      </c>
      <c r="J58" s="709">
        <f>main!T58</f>
        <v>5.4</v>
      </c>
      <c r="K58" s="709">
        <f>main!U58</f>
        <v>4.1999999999999993</v>
      </c>
      <c r="L58" s="709">
        <f>main!V58</f>
        <v>177.77777777777777</v>
      </c>
    </row>
    <row r="59" spans="1:12" x14ac:dyDescent="0.25">
      <c r="A59" s="109" t="s">
        <v>287</v>
      </c>
      <c r="B59" s="136">
        <v>1415</v>
      </c>
      <c r="C59" s="237">
        <f>main!M59</f>
        <v>32.700000000000003</v>
      </c>
      <c r="D59" s="237">
        <f>main!N59</f>
        <v>32.700000000000003</v>
      </c>
      <c r="E59" s="237">
        <f>main!O59</f>
        <v>5.3</v>
      </c>
      <c r="F59" s="237">
        <f>main!P59</f>
        <v>5.3</v>
      </c>
      <c r="G59" s="237">
        <f>main!Q59</f>
        <v>0</v>
      </c>
      <c r="H59" s="237">
        <f>main!R59</f>
        <v>-27.400000000000002</v>
      </c>
      <c r="I59" s="237">
        <f>main!S59</f>
        <v>16.207951070336392</v>
      </c>
      <c r="J59" s="709">
        <f>main!T59</f>
        <v>2.2000000000000002</v>
      </c>
      <c r="K59" s="709">
        <f>main!U59</f>
        <v>3.0999999999999996</v>
      </c>
      <c r="L59" s="707" t="str">
        <f>main!V59</f>
        <v>&gt;200</v>
      </c>
    </row>
    <row r="60" spans="1:12" ht="15.75" x14ac:dyDescent="0.25">
      <c r="A60" s="46" t="s">
        <v>53</v>
      </c>
      <c r="B60" s="138">
        <v>142</v>
      </c>
      <c r="C60" s="236">
        <f>main!M60</f>
        <v>1142.7</v>
      </c>
      <c r="D60" s="236">
        <f>main!N60</f>
        <v>1142.7</v>
      </c>
      <c r="E60" s="236">
        <f>main!O60</f>
        <v>212.5</v>
      </c>
      <c r="F60" s="236">
        <f>main!P60</f>
        <v>212.5</v>
      </c>
      <c r="G60" s="236">
        <f>main!Q60</f>
        <v>0</v>
      </c>
      <c r="H60" s="236">
        <f>main!R60</f>
        <v>-930.2</v>
      </c>
      <c r="I60" s="236">
        <f>main!S60</f>
        <v>18.596306992211428</v>
      </c>
      <c r="J60" s="707">
        <f>main!T60</f>
        <v>160.1</v>
      </c>
      <c r="K60" s="712">
        <f>main!U60</f>
        <v>52.400000000000006</v>
      </c>
      <c r="L60" s="707">
        <f>main!V60</f>
        <v>132.72954403497815</v>
      </c>
    </row>
    <row r="61" spans="1:12" x14ac:dyDescent="0.25">
      <c r="A61" s="109" t="s">
        <v>262</v>
      </c>
      <c r="B61" s="136">
        <v>1422</v>
      </c>
      <c r="C61" s="237">
        <f>main!M62</f>
        <v>312.8</v>
      </c>
      <c r="D61" s="237">
        <f>main!N62</f>
        <v>312.8</v>
      </c>
      <c r="E61" s="237">
        <f>main!O62</f>
        <v>101.1</v>
      </c>
      <c r="F61" s="237">
        <f>main!P62</f>
        <v>101.1</v>
      </c>
      <c r="G61" s="237">
        <f>main!Q62</f>
        <v>0</v>
      </c>
      <c r="H61" s="237">
        <f>main!R62</f>
        <v>-211.70000000000002</v>
      </c>
      <c r="I61" s="237">
        <f>main!S62</f>
        <v>32.320971867007671</v>
      </c>
      <c r="J61" s="709">
        <f>main!T62</f>
        <v>57.1</v>
      </c>
      <c r="K61" s="709">
        <f>main!U62</f>
        <v>43.999999999999993</v>
      </c>
      <c r="L61" s="709">
        <f>main!V62</f>
        <v>177.05779334500875</v>
      </c>
    </row>
    <row r="62" spans="1:12" ht="25.5" x14ac:dyDescent="0.25">
      <c r="A62" s="109" t="s">
        <v>263</v>
      </c>
      <c r="B62" s="136">
        <v>1423</v>
      </c>
      <c r="C62" s="237">
        <f>main!M63</f>
        <v>829.9</v>
      </c>
      <c r="D62" s="237">
        <f>main!N63</f>
        <v>829.9</v>
      </c>
      <c r="E62" s="237">
        <f>main!O63</f>
        <v>111.4</v>
      </c>
      <c r="F62" s="237">
        <f>main!P63</f>
        <v>111.4</v>
      </c>
      <c r="G62" s="237">
        <f>main!Q63</f>
        <v>0</v>
      </c>
      <c r="H62" s="237">
        <f>main!R63</f>
        <v>-718.5</v>
      </c>
      <c r="I62" s="237">
        <f>main!S63</f>
        <v>13.423304012531631</v>
      </c>
      <c r="J62" s="709">
        <f>main!T63</f>
        <v>103</v>
      </c>
      <c r="K62" s="709">
        <f>main!U63</f>
        <v>8.4000000000000057</v>
      </c>
      <c r="L62" s="709">
        <f>main!V63</f>
        <v>108.15533980582526</v>
      </c>
    </row>
    <row r="63" spans="1:12" x14ac:dyDescent="0.25">
      <c r="A63" s="46" t="s">
        <v>52</v>
      </c>
      <c r="B63" s="138">
        <v>143</v>
      </c>
      <c r="C63" s="236">
        <f>main!M64</f>
        <v>309.59999999999997</v>
      </c>
      <c r="D63" s="236">
        <f>main!N64</f>
        <v>309.59999999999997</v>
      </c>
      <c r="E63" s="236">
        <f>main!O64</f>
        <v>49.6</v>
      </c>
      <c r="F63" s="236">
        <f>main!P64</f>
        <v>49.6</v>
      </c>
      <c r="G63" s="236">
        <f>main!Q64</f>
        <v>0</v>
      </c>
      <c r="H63" s="236">
        <f>main!R64</f>
        <v>-259.99999999999994</v>
      </c>
      <c r="I63" s="236">
        <f>main!S64</f>
        <v>16.020671834625325</v>
      </c>
      <c r="J63" s="707">
        <f>main!T64</f>
        <v>48.400000000000006</v>
      </c>
      <c r="K63" s="707">
        <f>main!U64</f>
        <v>1.1999999999999957</v>
      </c>
      <c r="L63" s="707">
        <f>main!V64</f>
        <v>102.4793388429752</v>
      </c>
    </row>
    <row r="64" spans="1:12" x14ac:dyDescent="0.25">
      <c r="A64" s="46" t="s">
        <v>42</v>
      </c>
      <c r="B64" s="138">
        <v>144</v>
      </c>
      <c r="C64" s="236">
        <f>main!M65</f>
        <v>3.8</v>
      </c>
      <c r="D64" s="236">
        <f>main!N65</f>
        <v>3.8</v>
      </c>
      <c r="E64" s="236">
        <f>main!O65</f>
        <v>6.5</v>
      </c>
      <c r="F64" s="236">
        <f>main!P65</f>
        <v>6.5</v>
      </c>
      <c r="G64" s="236">
        <f>main!Q65</f>
        <v>0</v>
      </c>
      <c r="H64" s="236">
        <f>main!R65</f>
        <v>2.7</v>
      </c>
      <c r="I64" s="236">
        <f>main!S65</f>
        <v>171.05263157894737</v>
      </c>
      <c r="J64" s="707">
        <f>main!T65</f>
        <v>1.2</v>
      </c>
      <c r="K64" s="707">
        <f>main!U65</f>
        <v>5.3</v>
      </c>
      <c r="L64" s="707" t="str">
        <f>main!V65</f>
        <v>&gt;200</v>
      </c>
    </row>
    <row r="65" spans="1:12" x14ac:dyDescent="0.25">
      <c r="A65" s="46" t="s">
        <v>43</v>
      </c>
      <c r="B65" s="138">
        <v>145</v>
      </c>
      <c r="C65" s="236">
        <f>main!M66</f>
        <v>592.30000000000007</v>
      </c>
      <c r="D65" s="236">
        <f>main!N66</f>
        <v>592.30000000000007</v>
      </c>
      <c r="E65" s="236">
        <f>main!O66</f>
        <v>110.99999999999999</v>
      </c>
      <c r="F65" s="236">
        <f>main!P66</f>
        <v>111.1</v>
      </c>
      <c r="G65" s="236">
        <f>main!Q66</f>
        <v>-0.1</v>
      </c>
      <c r="H65" s="236">
        <f>main!R66</f>
        <v>-481.30000000000007</v>
      </c>
      <c r="I65" s="236">
        <f>main!S66</f>
        <v>18.740503123417181</v>
      </c>
      <c r="J65" s="707">
        <f>main!T66</f>
        <v>100.1</v>
      </c>
      <c r="K65" s="707">
        <f>main!U66</f>
        <v>10.899999999999991</v>
      </c>
      <c r="L65" s="707">
        <f>main!V66</f>
        <v>110.88911088911088</v>
      </c>
    </row>
    <row r="66" spans="1:12" ht="24" customHeight="1" x14ac:dyDescent="0.25">
      <c r="A66" s="27" t="s">
        <v>46</v>
      </c>
      <c r="B66" s="107">
        <v>19</v>
      </c>
      <c r="C66" s="240">
        <f>econom!C67</f>
        <v>17</v>
      </c>
      <c r="D66" s="240">
        <f>econom!D67</f>
        <v>17</v>
      </c>
      <c r="E66" s="240">
        <f>econom!E67</f>
        <v>0</v>
      </c>
      <c r="F66" s="240">
        <f>econom!F67</f>
        <v>0</v>
      </c>
      <c r="G66" s="235">
        <f>econom!G67</f>
        <v>0</v>
      </c>
      <c r="H66" s="235">
        <f>econom!H67</f>
        <v>-17</v>
      </c>
      <c r="I66" s="235">
        <f>econom!I67</f>
        <v>0</v>
      </c>
      <c r="J66" s="235">
        <f>econom!J67</f>
        <v>0.1</v>
      </c>
      <c r="K66" s="235">
        <f>econom!K67</f>
        <v>-0.1</v>
      </c>
      <c r="L66" s="235">
        <f>econom!L67</f>
        <v>0</v>
      </c>
    </row>
    <row r="67" spans="1:12" ht="18" customHeight="1" x14ac:dyDescent="0.25">
      <c r="A67" s="106" t="s">
        <v>47</v>
      </c>
      <c r="B67" s="108">
        <v>191</v>
      </c>
      <c r="C67" s="236">
        <f>main!M69</f>
        <v>17</v>
      </c>
      <c r="D67" s="236">
        <f>main!N69</f>
        <v>17</v>
      </c>
      <c r="E67" s="236">
        <f>main!O69</f>
        <v>0</v>
      </c>
      <c r="F67" s="236">
        <f>main!P69</f>
        <v>0</v>
      </c>
      <c r="G67" s="236">
        <f>main!Q69</f>
        <v>0</v>
      </c>
      <c r="H67" s="236">
        <f>main!R69</f>
        <v>-17</v>
      </c>
      <c r="I67" s="236">
        <f>main!S69</f>
        <v>0</v>
      </c>
      <c r="J67" s="707">
        <f>main!T69</f>
        <v>0.1</v>
      </c>
      <c r="K67" s="712">
        <f>main!U69</f>
        <v>-0.1</v>
      </c>
      <c r="L67" s="712">
        <f>main!V69</f>
        <v>0</v>
      </c>
    </row>
    <row r="68" spans="1:12" s="271" customFormat="1" ht="16.5" customHeight="1" x14ac:dyDescent="0.2">
      <c r="A68" s="880" t="s">
        <v>55</v>
      </c>
      <c r="B68" s="881" t="s">
        <v>54</v>
      </c>
      <c r="C68" s="254">
        <f>main!M75</f>
        <v>90092.5</v>
      </c>
      <c r="D68" s="254">
        <f>main!N75</f>
        <v>90092.5</v>
      </c>
      <c r="E68" s="254">
        <f>main!O75</f>
        <v>12812.7</v>
      </c>
      <c r="F68" s="254">
        <f>main!P75</f>
        <v>12647.5</v>
      </c>
      <c r="G68" s="254">
        <f>main!Q75</f>
        <v>165.2</v>
      </c>
      <c r="H68" s="254">
        <f>main!R75</f>
        <v>-77279.8</v>
      </c>
      <c r="I68" s="254">
        <f>main!S75</f>
        <v>14.221716569081778</v>
      </c>
      <c r="J68" s="254">
        <f>main!T75</f>
        <v>10804.400000000001</v>
      </c>
      <c r="K68" s="254">
        <f>main!U75</f>
        <v>2008.2999999999993</v>
      </c>
      <c r="L68" s="254">
        <f>main!V75</f>
        <v>118.58779756395541</v>
      </c>
    </row>
    <row r="69" spans="1:12" s="271" customFormat="1" ht="16.5" customHeight="1" x14ac:dyDescent="0.2">
      <c r="A69" s="295" t="s">
        <v>277</v>
      </c>
      <c r="B69" s="284"/>
      <c r="C69" s="275"/>
      <c r="D69" s="275"/>
      <c r="E69" s="275"/>
      <c r="F69" s="275"/>
      <c r="G69" s="275"/>
      <c r="H69" s="275"/>
      <c r="I69" s="275"/>
      <c r="J69" s="709"/>
      <c r="K69" s="709"/>
      <c r="L69" s="709"/>
    </row>
    <row r="70" spans="1:12" s="271" customFormat="1" ht="16.5" customHeight="1" x14ac:dyDescent="0.2">
      <c r="A70" s="882" t="s">
        <v>56</v>
      </c>
      <c r="B70" s="883">
        <v>2</v>
      </c>
      <c r="C70" s="254">
        <f>main!M77</f>
        <v>84433.900000000009</v>
      </c>
      <c r="D70" s="254">
        <f>main!N77</f>
        <v>83812</v>
      </c>
      <c r="E70" s="254">
        <f>main!O77</f>
        <v>12660.800000000001</v>
      </c>
      <c r="F70" s="254">
        <f>main!P77</f>
        <v>12620.699999999999</v>
      </c>
      <c r="G70" s="254">
        <f>main!Q77</f>
        <v>40.100000000000009</v>
      </c>
      <c r="H70" s="254">
        <f>main!R77</f>
        <v>-71151.199999999997</v>
      </c>
      <c r="I70" s="254">
        <f>main!S77</f>
        <v>15.106190044385054</v>
      </c>
      <c r="J70" s="254">
        <f>main!T77</f>
        <v>10389.9</v>
      </c>
      <c r="K70" s="254">
        <f>main!U77</f>
        <v>2270.9000000000015</v>
      </c>
      <c r="L70" s="254">
        <f>main!V77</f>
        <v>121.85680324160965</v>
      </c>
    </row>
    <row r="71" spans="1:12" s="271" customFormat="1" ht="16.5" customHeight="1" x14ac:dyDescent="0.2">
      <c r="A71" s="59" t="s">
        <v>223</v>
      </c>
      <c r="B71" s="287">
        <v>21</v>
      </c>
      <c r="C71" s="273">
        <f>main!M78</f>
        <v>9395.1999999999989</v>
      </c>
      <c r="D71" s="273">
        <f>main!N78</f>
        <v>9395.1999999999989</v>
      </c>
      <c r="E71" s="273">
        <f>main!O78</f>
        <v>1288.1999999999998</v>
      </c>
      <c r="F71" s="273">
        <f>main!P78</f>
        <v>1288.0999999999999</v>
      </c>
      <c r="G71" s="273">
        <f>main!Q78</f>
        <v>0.1</v>
      </c>
      <c r="H71" s="273">
        <f>main!R78</f>
        <v>-8106.9999999999991</v>
      </c>
      <c r="I71" s="273">
        <f>main!S78</f>
        <v>13.711256811989101</v>
      </c>
      <c r="J71" s="273">
        <f>main!T78</f>
        <v>1200.5999999999999</v>
      </c>
      <c r="K71" s="273">
        <f>main!U78</f>
        <v>87.599999999999909</v>
      </c>
      <c r="L71" s="273">
        <f>main!V78</f>
        <v>107.29635182408795</v>
      </c>
    </row>
    <row r="72" spans="1:12" s="271" customFormat="1" ht="16.5" customHeight="1" x14ac:dyDescent="0.2">
      <c r="A72" s="59" t="s">
        <v>222</v>
      </c>
      <c r="B72" s="287">
        <v>22</v>
      </c>
      <c r="C72" s="273">
        <f>main!M79</f>
        <v>15543.8</v>
      </c>
      <c r="D72" s="273">
        <f>main!N79</f>
        <v>14925</v>
      </c>
      <c r="E72" s="273">
        <f>main!O79</f>
        <v>2120.5</v>
      </c>
      <c r="F72" s="273">
        <f>main!P79</f>
        <v>2093.6999999999998</v>
      </c>
      <c r="G72" s="273">
        <f>main!Q79</f>
        <v>26.8</v>
      </c>
      <c r="H72" s="273">
        <f>main!R79</f>
        <v>-12804.5</v>
      </c>
      <c r="I72" s="273">
        <f>main!S79</f>
        <v>14.207705192629817</v>
      </c>
      <c r="J72" s="273">
        <f>main!T79</f>
        <v>1895.6</v>
      </c>
      <c r="K72" s="273">
        <f>main!U79</f>
        <v>224.90000000000009</v>
      </c>
      <c r="L72" s="273">
        <f>main!V79</f>
        <v>111.86431736653304</v>
      </c>
    </row>
    <row r="73" spans="1:12" s="271" customFormat="1" ht="16.5" customHeight="1" x14ac:dyDescent="0.2">
      <c r="A73" s="59" t="s">
        <v>337</v>
      </c>
      <c r="B73" s="287">
        <v>24</v>
      </c>
      <c r="C73" s="273">
        <f>main!M80</f>
        <v>2773</v>
      </c>
      <c r="D73" s="273">
        <f>main!N80</f>
        <v>2773</v>
      </c>
      <c r="E73" s="273">
        <f>main!O80</f>
        <v>230.9</v>
      </c>
      <c r="F73" s="273">
        <f>main!P80</f>
        <v>230.9</v>
      </c>
      <c r="G73" s="273">
        <f>main!Q80</f>
        <v>0</v>
      </c>
      <c r="H73" s="273">
        <f>main!R80</f>
        <v>-2542.1</v>
      </c>
      <c r="I73" s="273">
        <f>main!S80</f>
        <v>8.3267219617742505</v>
      </c>
      <c r="J73" s="273">
        <f>main!T80</f>
        <v>170.5</v>
      </c>
      <c r="K73" s="273">
        <f>main!U80</f>
        <v>60.400000000000006</v>
      </c>
      <c r="L73" s="273">
        <f>main!V80</f>
        <v>135.42521994134898</v>
      </c>
    </row>
    <row r="74" spans="1:12" s="271" customFormat="1" ht="16.5" customHeight="1" x14ac:dyDescent="0.2">
      <c r="A74" s="105" t="s">
        <v>338</v>
      </c>
      <c r="B74" s="885">
        <v>241</v>
      </c>
      <c r="C74" s="275">
        <f>main!M82</f>
        <v>517.9</v>
      </c>
      <c r="D74" s="275">
        <f>main!N82</f>
        <v>517.9</v>
      </c>
      <c r="E74" s="275">
        <f>main!O82</f>
        <v>63.1</v>
      </c>
      <c r="F74" s="275">
        <f>main!P82</f>
        <v>63.1</v>
      </c>
      <c r="G74" s="275">
        <f>main!Q82</f>
        <v>0</v>
      </c>
      <c r="H74" s="275">
        <f>main!R82</f>
        <v>-454.79999999999995</v>
      </c>
      <c r="I74" s="275">
        <f>main!S82</f>
        <v>12.183819270129369</v>
      </c>
      <c r="J74" s="275">
        <f>main!T82</f>
        <v>61</v>
      </c>
      <c r="K74" s="275">
        <f>main!U82</f>
        <v>2.1000000000000014</v>
      </c>
      <c r="L74" s="275">
        <f>main!V82</f>
        <v>103.44262295081967</v>
      </c>
    </row>
    <row r="75" spans="1:12" s="271" customFormat="1" ht="16.5" customHeight="1" x14ac:dyDescent="0.2">
      <c r="A75" s="105" t="s">
        <v>339</v>
      </c>
      <c r="B75" s="885">
        <v>242</v>
      </c>
      <c r="C75" s="275">
        <f>main!M83</f>
        <v>2255.1</v>
      </c>
      <c r="D75" s="275">
        <f>main!N83</f>
        <v>2255.1</v>
      </c>
      <c r="E75" s="275">
        <f>main!O83</f>
        <v>167.8</v>
      </c>
      <c r="F75" s="275">
        <f>main!P83</f>
        <v>167.8</v>
      </c>
      <c r="G75" s="275">
        <f>main!Q83</f>
        <v>0</v>
      </c>
      <c r="H75" s="275">
        <f>main!R83</f>
        <v>-2087.2999999999997</v>
      </c>
      <c r="I75" s="275">
        <f>main!S83</f>
        <v>7.4409117112323191</v>
      </c>
      <c r="J75" s="275">
        <f>main!T83</f>
        <v>109.5</v>
      </c>
      <c r="K75" s="275">
        <f>main!U83</f>
        <v>58.300000000000011</v>
      </c>
      <c r="L75" s="275">
        <f>main!V83</f>
        <v>153.24200913242009</v>
      </c>
    </row>
    <row r="76" spans="1:12" s="271" customFormat="1" ht="16.5" hidden="1" customHeight="1" x14ac:dyDescent="0.2">
      <c r="A76" s="188" t="s">
        <v>340</v>
      </c>
      <c r="B76" s="885">
        <v>243</v>
      </c>
      <c r="C76" s="275">
        <f>main!M84</f>
        <v>0</v>
      </c>
      <c r="D76" s="275">
        <f>main!N84</f>
        <v>0</v>
      </c>
      <c r="E76" s="275">
        <f>main!O84</f>
        <v>0</v>
      </c>
      <c r="F76" s="275">
        <f>main!P84</f>
        <v>0</v>
      </c>
      <c r="G76" s="275">
        <f>main!Q84</f>
        <v>0</v>
      </c>
      <c r="H76" s="275">
        <f>main!R84</f>
        <v>0</v>
      </c>
      <c r="I76" s="275" t="str">
        <f>main!S84</f>
        <v xml:space="preserve"> </v>
      </c>
      <c r="J76" s="275">
        <f>main!T84</f>
        <v>0</v>
      </c>
      <c r="K76" s="275">
        <f>main!U84</f>
        <v>0</v>
      </c>
      <c r="L76" s="275">
        <f>main!V84</f>
        <v>0</v>
      </c>
    </row>
    <row r="77" spans="1:12" s="271" customFormat="1" ht="16.5" customHeight="1" x14ac:dyDescent="0.2">
      <c r="A77" s="59" t="s">
        <v>363</v>
      </c>
      <c r="B77" s="287">
        <v>25</v>
      </c>
      <c r="C77" s="273">
        <f>main!M85</f>
        <v>3589.6</v>
      </c>
      <c r="D77" s="273">
        <f>main!N85</f>
        <v>3501.6</v>
      </c>
      <c r="E77" s="273">
        <f>main!O85</f>
        <v>308.3</v>
      </c>
      <c r="F77" s="273">
        <f>main!P85</f>
        <v>307.5</v>
      </c>
      <c r="G77" s="273">
        <f>main!Q85</f>
        <v>0.8</v>
      </c>
      <c r="H77" s="273">
        <f>main!R85</f>
        <v>-3193.2999999999997</v>
      </c>
      <c r="I77" s="273">
        <f>main!S85</f>
        <v>8.8045464930317578</v>
      </c>
      <c r="J77" s="273">
        <f>main!T85</f>
        <v>408.6</v>
      </c>
      <c r="K77" s="273">
        <f>main!U85</f>
        <v>-100.30000000000001</v>
      </c>
      <c r="L77" s="273">
        <f>main!V85</f>
        <v>75.452765540871269</v>
      </c>
    </row>
    <row r="78" spans="1:12" s="271" customFormat="1" ht="16.5" customHeight="1" x14ac:dyDescent="0.2">
      <c r="A78" s="59" t="s">
        <v>286</v>
      </c>
      <c r="B78" s="287">
        <v>26</v>
      </c>
      <c r="C78" s="273">
        <f>main!M86</f>
        <v>1460.5</v>
      </c>
      <c r="D78" s="273">
        <f>main!N86</f>
        <v>1455.7</v>
      </c>
      <c r="E78" s="273">
        <f>main!O86</f>
        <v>8.1</v>
      </c>
      <c r="F78" s="273">
        <f>main!P86</f>
        <v>7</v>
      </c>
      <c r="G78" s="273">
        <f>main!Q86</f>
        <v>1.1000000000000001</v>
      </c>
      <c r="H78" s="273">
        <f>main!R86</f>
        <v>-1447.6000000000001</v>
      </c>
      <c r="I78" s="273">
        <f>main!S86</f>
        <v>0.55643333104348425</v>
      </c>
      <c r="J78" s="273">
        <f>main!T86</f>
        <v>37.700000000000003</v>
      </c>
      <c r="K78" s="273">
        <f>main!U86</f>
        <v>-29.6</v>
      </c>
      <c r="L78" s="273">
        <f>main!V86</f>
        <v>21.485411140583551</v>
      </c>
    </row>
    <row r="79" spans="1:12" s="271" customFormat="1" ht="16.5" customHeight="1" x14ac:dyDescent="0.2">
      <c r="A79" s="59" t="s">
        <v>220</v>
      </c>
      <c r="B79" s="287">
        <v>27</v>
      </c>
      <c r="C79" s="273">
        <f>main!M87</f>
        <v>32164.2</v>
      </c>
      <c r="D79" s="273">
        <f>main!N87</f>
        <v>32457.100000000002</v>
      </c>
      <c r="E79" s="273">
        <f>main!O87</f>
        <v>6140.6</v>
      </c>
      <c r="F79" s="273">
        <f>main!P87</f>
        <v>6140.6</v>
      </c>
      <c r="G79" s="273">
        <f>main!Q87</f>
        <v>0</v>
      </c>
      <c r="H79" s="273">
        <f>main!R87</f>
        <v>-26316.5</v>
      </c>
      <c r="I79" s="273">
        <f>main!S87</f>
        <v>18.919127093917819</v>
      </c>
      <c r="J79" s="273">
        <f>main!T87</f>
        <v>4272.4000000000005</v>
      </c>
      <c r="K79" s="273">
        <f>main!U87</f>
        <v>1868.1999999999998</v>
      </c>
      <c r="L79" s="273">
        <f>main!V87</f>
        <v>143.7271791030802</v>
      </c>
    </row>
    <row r="80" spans="1:12" s="271" customFormat="1" ht="16.5" customHeight="1" x14ac:dyDescent="0.2">
      <c r="A80" s="59" t="s">
        <v>219</v>
      </c>
      <c r="B80" s="287">
        <v>28</v>
      </c>
      <c r="C80" s="273">
        <f>main!M88</f>
        <v>4593.5999999999995</v>
      </c>
      <c r="D80" s="273">
        <f>main!N88</f>
        <v>4118.5999999999995</v>
      </c>
      <c r="E80" s="273">
        <f>main!O88</f>
        <v>412.4</v>
      </c>
      <c r="F80" s="273">
        <f>main!P88</f>
        <v>401.09999999999997</v>
      </c>
      <c r="G80" s="273">
        <f>main!Q88</f>
        <v>11.3</v>
      </c>
      <c r="H80" s="273">
        <f>main!R88</f>
        <v>-3706.1999999999994</v>
      </c>
      <c r="I80" s="273">
        <f>main!S88</f>
        <v>10.013111251396106</v>
      </c>
      <c r="J80" s="273">
        <f>main!T88</f>
        <v>394.90000000000003</v>
      </c>
      <c r="K80" s="273">
        <f>main!U88</f>
        <v>17.499999999999943</v>
      </c>
      <c r="L80" s="273">
        <f>main!V88</f>
        <v>104.43150164598632</v>
      </c>
    </row>
    <row r="81" spans="1:12" s="271" customFormat="1" ht="16.5" customHeight="1" x14ac:dyDescent="0.2">
      <c r="A81" s="35" t="s">
        <v>218</v>
      </c>
      <c r="B81" s="287">
        <v>29</v>
      </c>
      <c r="C81" s="273">
        <f>C82</f>
        <v>14914</v>
      </c>
      <c r="D81" s="273">
        <f t="shared" ref="D81:L81" si="0">D82</f>
        <v>15185.8</v>
      </c>
      <c r="E81" s="273">
        <f t="shared" si="0"/>
        <v>2151.8000000000002</v>
      </c>
      <c r="F81" s="273">
        <f t="shared" si="0"/>
        <v>2151.8000000000002</v>
      </c>
      <c r="G81" s="273">
        <f t="shared" si="0"/>
        <v>0</v>
      </c>
      <c r="H81" s="273">
        <f t="shared" si="0"/>
        <v>-13034</v>
      </c>
      <c r="I81" s="273">
        <f t="shared" si="0"/>
        <v>14.169816539135246</v>
      </c>
      <c r="J81" s="273">
        <f t="shared" si="0"/>
        <v>2009.6</v>
      </c>
      <c r="K81" s="273">
        <f t="shared" si="0"/>
        <v>142.20000000000027</v>
      </c>
      <c r="L81" s="273">
        <f t="shared" si="0"/>
        <v>107.07603503184716</v>
      </c>
    </row>
    <row r="82" spans="1:12" s="271" customFormat="1" ht="27" customHeight="1" x14ac:dyDescent="0.2">
      <c r="A82" s="289" t="s">
        <v>234</v>
      </c>
      <c r="B82" s="288">
        <v>291</v>
      </c>
      <c r="C82" s="275">
        <f>main!M90</f>
        <v>14914</v>
      </c>
      <c r="D82" s="275">
        <f>main!N90</f>
        <v>15185.8</v>
      </c>
      <c r="E82" s="275">
        <f>main!O90</f>
        <v>2151.8000000000002</v>
      </c>
      <c r="F82" s="275">
        <f>main!P90</f>
        <v>2151.8000000000002</v>
      </c>
      <c r="G82" s="275">
        <f>main!Q90</f>
        <v>0</v>
      </c>
      <c r="H82" s="275">
        <f>main!R90</f>
        <v>-13034</v>
      </c>
      <c r="I82" s="275">
        <f>main!S90</f>
        <v>14.169816539135246</v>
      </c>
      <c r="J82" s="275">
        <f>main!T90</f>
        <v>2009.6</v>
      </c>
      <c r="K82" s="275">
        <f>main!U90</f>
        <v>142.20000000000027</v>
      </c>
      <c r="L82" s="275">
        <f>main!V90</f>
        <v>107.07603503184716</v>
      </c>
    </row>
    <row r="83" spans="1:12" s="271" customFormat="1" ht="16.5" customHeight="1" x14ac:dyDescent="0.2">
      <c r="A83" s="884" t="s">
        <v>209</v>
      </c>
      <c r="B83" s="883">
        <v>3</v>
      </c>
      <c r="C83" s="254">
        <f>main!M94</f>
        <v>5658.6000000000013</v>
      </c>
      <c r="D83" s="254">
        <f>main!N94</f>
        <v>6280.5000000000009</v>
      </c>
      <c r="E83" s="254">
        <f>main!O94</f>
        <v>151.9</v>
      </c>
      <c r="F83" s="254">
        <f>main!P94</f>
        <v>26.8</v>
      </c>
      <c r="G83" s="254">
        <f>main!Q94</f>
        <v>125.1</v>
      </c>
      <c r="H83" s="254">
        <f>main!R94</f>
        <v>-6128.6000000000013</v>
      </c>
      <c r="I83" s="254">
        <f>main!S94</f>
        <v>2.4185972454422417</v>
      </c>
      <c r="J83" s="254">
        <f>main!T94</f>
        <v>414.5</v>
      </c>
      <c r="K83" s="254">
        <f>main!U94</f>
        <v>-262.60000000000002</v>
      </c>
      <c r="L83" s="254">
        <f>main!V94</f>
        <v>36.646562123039814</v>
      </c>
    </row>
    <row r="84" spans="1:12" s="271" customFormat="1" ht="16.5" customHeight="1" x14ac:dyDescent="0.2">
      <c r="A84" s="59" t="s">
        <v>210</v>
      </c>
      <c r="B84" s="287">
        <v>31</v>
      </c>
      <c r="C84" s="273">
        <f>main!M95</f>
        <v>4123.5</v>
      </c>
      <c r="D84" s="273">
        <f>main!N95</f>
        <v>4743.8999999999996</v>
      </c>
      <c r="E84" s="273">
        <f>main!O95</f>
        <v>129.6</v>
      </c>
      <c r="F84" s="273">
        <f>main!P95</f>
        <v>7.8000000000000025</v>
      </c>
      <c r="G84" s="273">
        <f>main!Q95</f>
        <v>121.8</v>
      </c>
      <c r="H84" s="273">
        <f>main!R95</f>
        <v>-4614.2999999999993</v>
      </c>
      <c r="I84" s="273">
        <f>main!S95</f>
        <v>2.7319294251565167</v>
      </c>
      <c r="J84" s="273">
        <f>main!T95</f>
        <v>353.4</v>
      </c>
      <c r="K84" s="273">
        <f>main!U95</f>
        <v>-223.79999999999998</v>
      </c>
      <c r="L84" s="273">
        <f>main!V95</f>
        <v>36.672325976230901</v>
      </c>
    </row>
    <row r="85" spans="1:12" s="271" customFormat="1" ht="16.5" customHeight="1" x14ac:dyDescent="0.2">
      <c r="A85" s="100" t="s">
        <v>11</v>
      </c>
      <c r="B85" s="287"/>
      <c r="C85" s="275"/>
      <c r="D85" s="275"/>
      <c r="E85" s="275"/>
      <c r="F85" s="275"/>
      <c r="G85" s="275"/>
      <c r="H85" s="275"/>
      <c r="I85" s="275"/>
      <c r="J85" s="709"/>
      <c r="K85" s="709"/>
      <c r="L85" s="709"/>
    </row>
    <row r="86" spans="1:12" s="271" customFormat="1" ht="16.5" customHeight="1" x14ac:dyDescent="0.2">
      <c r="A86" s="212" t="s">
        <v>230</v>
      </c>
      <c r="B86" s="288">
        <v>319</v>
      </c>
      <c r="C86" s="275">
        <f>main!M97</f>
        <v>2663.3</v>
      </c>
      <c r="D86" s="275">
        <f>main!N97</f>
        <v>2663.3</v>
      </c>
      <c r="E86" s="275">
        <f>main!O97</f>
        <v>111.5</v>
      </c>
      <c r="F86" s="275">
        <f>main!P97</f>
        <v>3.4000000000000057</v>
      </c>
      <c r="G86" s="275">
        <f>main!Q97</f>
        <v>108.1</v>
      </c>
      <c r="H86" s="275">
        <f>main!R97</f>
        <v>-2551.8000000000002</v>
      </c>
      <c r="I86" s="275">
        <f>main!S97</f>
        <v>4.1865355010701011</v>
      </c>
      <c r="J86" s="275">
        <f>main!T97</f>
        <v>278.60000000000002</v>
      </c>
      <c r="K86" s="275">
        <f>main!U97</f>
        <v>-167.10000000000002</v>
      </c>
      <c r="L86" s="275">
        <f>main!V97</f>
        <v>40.02153625269203</v>
      </c>
    </row>
    <row r="87" spans="1:12" s="271" customFormat="1" ht="16.5" customHeight="1" x14ac:dyDescent="0.2">
      <c r="A87" s="594" t="s">
        <v>361</v>
      </c>
      <c r="B87" s="291" t="s">
        <v>358</v>
      </c>
      <c r="C87" s="273">
        <f>main!M98</f>
        <v>1520.3</v>
      </c>
      <c r="D87" s="273">
        <f>main!N98</f>
        <v>1521.8</v>
      </c>
      <c r="E87" s="273">
        <f>main!O98</f>
        <v>22.2</v>
      </c>
      <c r="F87" s="273">
        <f>main!P98</f>
        <v>18.899999999999999</v>
      </c>
      <c r="G87" s="273">
        <f>main!Q98</f>
        <v>3.3</v>
      </c>
      <c r="H87" s="273">
        <f>main!R98</f>
        <v>-1499.6</v>
      </c>
      <c r="I87" s="273">
        <f>main!S98</f>
        <v>1.4587987909055067</v>
      </c>
      <c r="J87" s="273">
        <f>main!T98</f>
        <v>60</v>
      </c>
      <c r="K87" s="273">
        <f>main!U98</f>
        <v>-37.799999999999997</v>
      </c>
      <c r="L87" s="273">
        <f>main!V98</f>
        <v>37</v>
      </c>
    </row>
    <row r="88" spans="1:12" s="271" customFormat="1" ht="27.75" customHeight="1" x14ac:dyDescent="0.2">
      <c r="A88" s="575" t="s">
        <v>273</v>
      </c>
      <c r="B88" s="251" t="s">
        <v>360</v>
      </c>
      <c r="C88" s="273">
        <f>main!M101</f>
        <v>14.8</v>
      </c>
      <c r="D88" s="273">
        <f>main!N101</f>
        <v>14.8</v>
      </c>
      <c r="E88" s="273">
        <f>main!O101</f>
        <v>9.9999999999999978E-2</v>
      </c>
      <c r="F88" s="273">
        <f>main!P101</f>
        <v>9.9999999999999978E-2</v>
      </c>
      <c r="G88" s="273">
        <f>main!Q101</f>
        <v>0</v>
      </c>
      <c r="H88" s="273">
        <f>main!R101</f>
        <v>-14.700000000000001</v>
      </c>
      <c r="I88" s="273">
        <f>main!S101</f>
        <v>0.67567567567567544</v>
      </c>
      <c r="J88" s="273">
        <f>main!T101</f>
        <v>1.1000000000000001</v>
      </c>
      <c r="K88" s="273">
        <f>main!U101</f>
        <v>-1</v>
      </c>
      <c r="L88" s="273">
        <f>main!V101</f>
        <v>9.0909090909090882</v>
      </c>
    </row>
    <row r="89" spans="1:12" ht="20.25" customHeight="1" x14ac:dyDescent="0.25">
      <c r="A89" s="252" t="s">
        <v>242</v>
      </c>
      <c r="B89" s="253" t="s">
        <v>227</v>
      </c>
      <c r="C89" s="254">
        <f>main!M130</f>
        <v>-15136</v>
      </c>
      <c r="D89" s="254">
        <f>main!N130</f>
        <v>-15136</v>
      </c>
      <c r="E89" s="254">
        <f>main!O130</f>
        <v>-1769.100000000002</v>
      </c>
      <c r="F89" s="254">
        <f>main!P130</f>
        <v>-1614.000000000002</v>
      </c>
      <c r="G89" s="254">
        <f>main!Q130</f>
        <v>-155.1</v>
      </c>
      <c r="H89" s="254">
        <f>main!R130</f>
        <v>13366.899999999998</v>
      </c>
      <c r="I89" s="254">
        <f>main!S130</f>
        <v>11.688028541226227</v>
      </c>
      <c r="J89" s="717">
        <f>main!T130</f>
        <v>-1408.400000000001</v>
      </c>
      <c r="K89" s="717">
        <f>main!U130</f>
        <v>-360.70000000000095</v>
      </c>
      <c r="L89" s="717">
        <f>main!V130</f>
        <v>125.61062198239141</v>
      </c>
    </row>
    <row r="90" spans="1:12" ht="21.75" customHeight="1" x14ac:dyDescent="0.25">
      <c r="A90" s="255" t="s">
        <v>202</v>
      </c>
      <c r="B90" s="292" t="s">
        <v>284</v>
      </c>
      <c r="C90" s="256">
        <f>main!M131</f>
        <v>15136</v>
      </c>
      <c r="D90" s="256">
        <f>main!N131</f>
        <v>15136</v>
      </c>
      <c r="E90" s="256">
        <f>main!O131</f>
        <v>1769.100000000002</v>
      </c>
      <c r="F90" s="256">
        <f>main!P131</f>
        <v>1614.000000000002</v>
      </c>
      <c r="G90" s="256">
        <f>main!Q131</f>
        <v>155.1</v>
      </c>
      <c r="H90" s="256">
        <f>main!R131</f>
        <v>-13366.899999999998</v>
      </c>
      <c r="I90" s="256">
        <f>main!S131</f>
        <v>11.688028541226227</v>
      </c>
      <c r="J90" s="719">
        <f>main!T131</f>
        <v>1408.400000000001</v>
      </c>
      <c r="K90" s="719">
        <f>main!U131</f>
        <v>360.70000000000095</v>
      </c>
      <c r="L90" s="719">
        <f>main!V131</f>
        <v>125.61062198239141</v>
      </c>
    </row>
    <row r="91" spans="1:12" ht="17.25" x14ac:dyDescent="0.25">
      <c r="A91" s="257" t="s">
        <v>79</v>
      </c>
      <c r="B91" s="253" t="s">
        <v>80</v>
      </c>
      <c r="C91" s="254">
        <f>main!M132</f>
        <v>-866.89999999999986</v>
      </c>
      <c r="D91" s="254">
        <f>main!N132</f>
        <v>-866.89999999999986</v>
      </c>
      <c r="E91" s="254">
        <f>main!O132</f>
        <v>88.600000000000009</v>
      </c>
      <c r="F91" s="254">
        <f>main!P132</f>
        <v>130.20000000000002</v>
      </c>
      <c r="G91" s="254">
        <f>main!Q132</f>
        <v>-41.599999999999994</v>
      </c>
      <c r="H91" s="254">
        <f>main!R132</f>
        <v>955.49999999999989</v>
      </c>
      <c r="I91" s="254" t="str">
        <f>main!S132</f>
        <v>&lt;0</v>
      </c>
      <c r="J91" s="716">
        <f>main!T132</f>
        <v>67.700000000000017</v>
      </c>
      <c r="K91" s="716">
        <f>main!U132</f>
        <v>20.899999999999991</v>
      </c>
      <c r="L91" s="716">
        <f>main!V132</f>
        <v>130.87149187592317</v>
      </c>
    </row>
    <row r="92" spans="1:12" x14ac:dyDescent="0.25">
      <c r="A92" s="118" t="s">
        <v>82</v>
      </c>
      <c r="B92" s="112" t="s">
        <v>81</v>
      </c>
      <c r="C92" s="241">
        <f>main!M133</f>
        <v>1193.4000000000001</v>
      </c>
      <c r="D92" s="241">
        <f>main!N133</f>
        <v>1193.4000000000001</v>
      </c>
      <c r="E92" s="241">
        <f>main!O133</f>
        <v>12.1</v>
      </c>
      <c r="F92" s="241">
        <f>main!P133</f>
        <v>12.1</v>
      </c>
      <c r="G92" s="241">
        <f>main!Q133</f>
        <v>0</v>
      </c>
      <c r="H92" s="241">
        <f>main!R133</f>
        <v>-1181.3000000000002</v>
      </c>
      <c r="I92" s="241">
        <f>main!S133</f>
        <v>1.013909837439249</v>
      </c>
      <c r="J92" s="714">
        <f>main!T133</f>
        <v>97.6</v>
      </c>
      <c r="K92" s="714">
        <f>main!U133</f>
        <v>-85.5</v>
      </c>
      <c r="L92" s="714">
        <f>main!V133</f>
        <v>12.397540983606557</v>
      </c>
    </row>
    <row r="93" spans="1:12" ht="30" hidden="1" customHeight="1" x14ac:dyDescent="0.25">
      <c r="A93" s="48" t="s">
        <v>86</v>
      </c>
      <c r="B93" s="113" t="s">
        <v>83</v>
      </c>
      <c r="C93" s="113"/>
      <c r="D93" s="242">
        <f>main!N134</f>
        <v>0</v>
      </c>
      <c r="E93" s="242">
        <f>main!O134</f>
        <v>0</v>
      </c>
      <c r="F93" s="242">
        <f>main!P134</f>
        <v>0</v>
      </c>
      <c r="G93" s="242">
        <f>main!Q134</f>
        <v>0</v>
      </c>
      <c r="H93" s="242">
        <f>main!R134</f>
        <v>0</v>
      </c>
      <c r="I93" s="242" t="str">
        <f>main!S134</f>
        <v xml:space="preserve"> </v>
      </c>
      <c r="J93" s="707">
        <f>main!T134</f>
        <v>0</v>
      </c>
      <c r="K93" s="712"/>
      <c r="L93" s="707"/>
    </row>
    <row r="94" spans="1:12" ht="15.75" hidden="1" customHeight="1" x14ac:dyDescent="0.25">
      <c r="A94" s="48" t="s">
        <v>87</v>
      </c>
      <c r="B94" s="113" t="s">
        <v>84</v>
      </c>
      <c r="C94" s="113"/>
      <c r="D94" s="242">
        <f>main!N135</f>
        <v>0</v>
      </c>
      <c r="E94" s="242">
        <f>main!O135</f>
        <v>0</v>
      </c>
      <c r="F94" s="242">
        <f>main!P135</f>
        <v>0</v>
      </c>
      <c r="G94" s="242">
        <f>main!Q135</f>
        <v>0</v>
      </c>
      <c r="H94" s="242">
        <f>main!R135</f>
        <v>0</v>
      </c>
      <c r="I94" s="242" t="str">
        <f>main!S135</f>
        <v xml:space="preserve"> </v>
      </c>
      <c r="J94" s="707">
        <f>main!T135</f>
        <v>0</v>
      </c>
      <c r="K94" s="713"/>
      <c r="L94" s="715"/>
    </row>
    <row r="95" spans="1:12" ht="14.25" customHeight="1" x14ac:dyDescent="0.25">
      <c r="A95" s="48" t="s">
        <v>89</v>
      </c>
      <c r="B95" s="113" t="s">
        <v>85</v>
      </c>
      <c r="C95" s="236">
        <f>main!M136</f>
        <v>-6.6</v>
      </c>
      <c r="D95" s="236">
        <f>main!N136</f>
        <v>-6.6</v>
      </c>
      <c r="E95" s="236">
        <f>main!O136</f>
        <v>0.5</v>
      </c>
      <c r="F95" s="236">
        <f>main!P136</f>
        <v>0.5</v>
      </c>
      <c r="G95" s="236">
        <f>main!Q136</f>
        <v>0</v>
      </c>
      <c r="H95" s="236">
        <f>main!R136</f>
        <v>7.1</v>
      </c>
      <c r="I95" s="236" t="str">
        <f>main!S136</f>
        <v>&lt;0</v>
      </c>
      <c r="J95" s="707">
        <f>main!T136</f>
        <v>77.099999999999994</v>
      </c>
      <c r="K95" s="707">
        <f>main!U136</f>
        <v>-76.599999999999994</v>
      </c>
      <c r="L95" s="707">
        <f>main!V136</f>
        <v>0.64850843060959795</v>
      </c>
    </row>
    <row r="96" spans="1:12" x14ac:dyDescent="0.25">
      <c r="A96" s="48" t="s">
        <v>90</v>
      </c>
      <c r="B96" s="113" t="s">
        <v>91</v>
      </c>
      <c r="C96" s="236">
        <f>main!M137</f>
        <v>1200</v>
      </c>
      <c r="D96" s="236">
        <f>main!N137</f>
        <v>1200</v>
      </c>
      <c r="E96" s="236">
        <f>main!O137</f>
        <v>11.6</v>
      </c>
      <c r="F96" s="236">
        <f>main!P137</f>
        <v>11.6</v>
      </c>
      <c r="G96" s="236">
        <f>main!Q137</f>
        <v>0</v>
      </c>
      <c r="H96" s="236">
        <f>main!R137</f>
        <v>-1188.4000000000001</v>
      </c>
      <c r="I96" s="236">
        <f>main!S137</f>
        <v>0.96666666666666667</v>
      </c>
      <c r="J96" s="707">
        <f>main!T137</f>
        <v>20.5</v>
      </c>
      <c r="K96" s="707">
        <f>main!U137</f>
        <v>-8.9</v>
      </c>
      <c r="L96" s="707">
        <f>main!V137</f>
        <v>56.58536585365853</v>
      </c>
    </row>
    <row r="97" spans="1:12" x14ac:dyDescent="0.25">
      <c r="A97" s="119" t="s">
        <v>95</v>
      </c>
      <c r="B97" s="112" t="s">
        <v>94</v>
      </c>
      <c r="C97" s="241">
        <f>main!M138</f>
        <v>0</v>
      </c>
      <c r="D97" s="241">
        <f>main!N138</f>
        <v>0</v>
      </c>
      <c r="E97" s="241">
        <f>main!O138</f>
        <v>116.10000000000002</v>
      </c>
      <c r="F97" s="241">
        <f>main!P138</f>
        <v>99.200000000000017</v>
      </c>
      <c r="G97" s="241">
        <f>main!Q138</f>
        <v>16.900000000000006</v>
      </c>
      <c r="H97" s="241">
        <f>main!R138</f>
        <v>116.10000000000002</v>
      </c>
      <c r="I97" s="241" t="str">
        <f>main!S138</f>
        <v xml:space="preserve"> </v>
      </c>
      <c r="J97" s="714">
        <f>main!T138</f>
        <v>41.5</v>
      </c>
      <c r="K97" s="714">
        <f>main!U138</f>
        <v>74.600000000000023</v>
      </c>
      <c r="L97" s="714" t="str">
        <f>main!V138</f>
        <v>&gt;200</v>
      </c>
    </row>
    <row r="98" spans="1:12" x14ac:dyDescent="0.25">
      <c r="A98" s="48" t="s">
        <v>93</v>
      </c>
      <c r="B98" s="113" t="s">
        <v>264</v>
      </c>
      <c r="C98" s="236">
        <f>main!M139</f>
        <v>0</v>
      </c>
      <c r="D98" s="236">
        <f>main!N139</f>
        <v>0</v>
      </c>
      <c r="E98" s="236">
        <f>main!O139</f>
        <v>490.5</v>
      </c>
      <c r="F98" s="236">
        <f>main!P139</f>
        <v>381.6</v>
      </c>
      <c r="G98" s="236">
        <f>main!Q139</f>
        <v>108.9</v>
      </c>
      <c r="H98" s="236">
        <f>main!R139</f>
        <v>490.5</v>
      </c>
      <c r="I98" s="236" t="str">
        <f>main!S139</f>
        <v xml:space="preserve"> </v>
      </c>
      <c r="J98" s="707">
        <f>main!T139</f>
        <v>238.9</v>
      </c>
      <c r="K98" s="707">
        <f>main!U139</f>
        <v>251.6</v>
      </c>
      <c r="L98" s="707" t="str">
        <f>main!V139</f>
        <v>&gt;200</v>
      </c>
    </row>
    <row r="99" spans="1:12" x14ac:dyDescent="0.25">
      <c r="A99" s="48" t="s">
        <v>96</v>
      </c>
      <c r="B99" s="113" t="s">
        <v>265</v>
      </c>
      <c r="C99" s="236">
        <f>main!M140</f>
        <v>0</v>
      </c>
      <c r="D99" s="236">
        <f>main!N140</f>
        <v>0</v>
      </c>
      <c r="E99" s="236">
        <f>main!O140</f>
        <v>-374.4</v>
      </c>
      <c r="F99" s="236">
        <f>main!P140</f>
        <v>-282.39999999999998</v>
      </c>
      <c r="G99" s="236">
        <f>main!Q140</f>
        <v>-92</v>
      </c>
      <c r="H99" s="236">
        <f>main!R140</f>
        <v>-374.4</v>
      </c>
      <c r="I99" s="236" t="str">
        <f>main!S140</f>
        <v xml:space="preserve"> </v>
      </c>
      <c r="J99" s="707">
        <f>main!T140</f>
        <v>-197.4</v>
      </c>
      <c r="K99" s="707">
        <f>main!U140</f>
        <v>-176.99999999999997</v>
      </c>
      <c r="L99" s="707">
        <f>main!V140</f>
        <v>189.66565349544072</v>
      </c>
    </row>
    <row r="100" spans="1:12" ht="15.75" hidden="1" customHeight="1" x14ac:dyDescent="0.25">
      <c r="A100" s="118" t="s">
        <v>99</v>
      </c>
      <c r="B100" s="112" t="s">
        <v>97</v>
      </c>
      <c r="C100" s="112"/>
      <c r="D100" s="242">
        <f>main!N141</f>
        <v>0</v>
      </c>
      <c r="E100" s="242">
        <f>main!O141</f>
        <v>0</v>
      </c>
      <c r="F100" s="242">
        <f>main!P141</f>
        <v>0</v>
      </c>
      <c r="G100" s="242">
        <f>main!Q141</f>
        <v>0</v>
      </c>
      <c r="H100" s="242">
        <f>main!R141</f>
        <v>0</v>
      </c>
      <c r="I100" s="242" t="str">
        <f>main!S141</f>
        <v xml:space="preserve"> </v>
      </c>
      <c r="J100" s="714"/>
      <c r="K100" s="714"/>
      <c r="L100" s="714"/>
    </row>
    <row r="101" spans="1:12" ht="15.75" hidden="1" customHeight="1" x14ac:dyDescent="0.25">
      <c r="A101" s="70" t="s">
        <v>101</v>
      </c>
      <c r="B101" s="113" t="s">
        <v>100</v>
      </c>
      <c r="C101" s="113"/>
      <c r="D101" s="242">
        <f>main!N142</f>
        <v>0</v>
      </c>
      <c r="E101" s="242">
        <f>main!O142</f>
        <v>0</v>
      </c>
      <c r="F101" s="242">
        <f>main!P142</f>
        <v>0</v>
      </c>
      <c r="G101" s="242">
        <f>main!Q142</f>
        <v>0</v>
      </c>
      <c r="H101" s="242">
        <f>main!R142</f>
        <v>0</v>
      </c>
      <c r="I101" s="242" t="str">
        <f>main!S142</f>
        <v xml:space="preserve"> </v>
      </c>
      <c r="J101" s="707"/>
      <c r="K101" s="707"/>
      <c r="L101" s="707"/>
    </row>
    <row r="102" spans="1:12" ht="15.75" hidden="1" customHeight="1" x14ac:dyDescent="0.25">
      <c r="A102" s="70" t="s">
        <v>103</v>
      </c>
      <c r="B102" s="113" t="s">
        <v>102</v>
      </c>
      <c r="C102" s="113"/>
      <c r="D102" s="242">
        <f>main!N143</f>
        <v>0</v>
      </c>
      <c r="E102" s="242">
        <f>main!O143</f>
        <v>0</v>
      </c>
      <c r="F102" s="242">
        <f>main!P143</f>
        <v>0</v>
      </c>
      <c r="G102" s="242">
        <f>main!Q143</f>
        <v>0</v>
      </c>
      <c r="H102" s="242">
        <f>main!R143</f>
        <v>0</v>
      </c>
      <c r="I102" s="242" t="str">
        <f>main!S143</f>
        <v xml:space="preserve"> </v>
      </c>
      <c r="J102" s="707"/>
      <c r="K102" s="707"/>
      <c r="L102" s="707"/>
    </row>
    <row r="103" spans="1:12" x14ac:dyDescent="0.25">
      <c r="A103" s="118" t="s">
        <v>106</v>
      </c>
      <c r="B103" s="112" t="s">
        <v>98</v>
      </c>
      <c r="C103" s="241">
        <f>main!M144</f>
        <v>0</v>
      </c>
      <c r="D103" s="241">
        <f>main!N144</f>
        <v>0</v>
      </c>
      <c r="E103" s="241">
        <f>main!O144</f>
        <v>0</v>
      </c>
      <c r="F103" s="241">
        <f>main!P144</f>
        <v>0</v>
      </c>
      <c r="G103" s="241">
        <f>main!Q144</f>
        <v>0</v>
      </c>
      <c r="H103" s="241">
        <f>main!R144</f>
        <v>0</v>
      </c>
      <c r="I103" s="241" t="str">
        <f>main!S144</f>
        <v xml:space="preserve"> </v>
      </c>
      <c r="J103" s="714">
        <f>main!T144</f>
        <v>2.5</v>
      </c>
      <c r="K103" s="714">
        <f>main!U144</f>
        <v>-2.5</v>
      </c>
      <c r="L103" s="714">
        <f>main!V144</f>
        <v>0</v>
      </c>
    </row>
    <row r="104" spans="1:12" ht="15.75" customHeight="1" x14ac:dyDescent="0.25">
      <c r="A104" s="48" t="s">
        <v>104</v>
      </c>
      <c r="B104" s="113" t="s">
        <v>105</v>
      </c>
      <c r="C104" s="113"/>
      <c r="D104" s="236">
        <f>main!N145</f>
        <v>0</v>
      </c>
      <c r="E104" s="236">
        <f>main!O145</f>
        <v>0</v>
      </c>
      <c r="F104" s="236">
        <f>main!P145</f>
        <v>0</v>
      </c>
      <c r="G104" s="236">
        <f>main!Q145</f>
        <v>0</v>
      </c>
      <c r="H104" s="236">
        <f>main!R145</f>
        <v>0</v>
      </c>
      <c r="I104" s="236" t="str">
        <f>main!S145</f>
        <v xml:space="preserve"> </v>
      </c>
      <c r="J104" s="714">
        <f>main!T145</f>
        <v>2.5</v>
      </c>
      <c r="K104" s="714">
        <f>main!U145</f>
        <v>-2.5</v>
      </c>
      <c r="L104" s="714"/>
    </row>
    <row r="105" spans="1:12" x14ac:dyDescent="0.25">
      <c r="A105" s="48" t="s">
        <v>108</v>
      </c>
      <c r="B105" s="113" t="s">
        <v>107</v>
      </c>
      <c r="C105" s="236">
        <f>main!M146</f>
        <v>0</v>
      </c>
      <c r="D105" s="236">
        <f>main!N146</f>
        <v>0</v>
      </c>
      <c r="E105" s="236">
        <f>main!O146</f>
        <v>0</v>
      </c>
      <c r="F105" s="236">
        <f>main!P146</f>
        <v>0</v>
      </c>
      <c r="G105" s="236">
        <f>main!Q146</f>
        <v>0</v>
      </c>
      <c r="H105" s="236">
        <f>main!R146</f>
        <v>0</v>
      </c>
      <c r="I105" s="236" t="str">
        <f>main!S146</f>
        <v xml:space="preserve"> </v>
      </c>
      <c r="J105" s="714">
        <f>main!T146</f>
        <v>0</v>
      </c>
      <c r="K105" s="714">
        <f>main!U146</f>
        <v>0</v>
      </c>
      <c r="L105" s="714"/>
    </row>
    <row r="106" spans="1:12" ht="30" hidden="1" customHeight="1" x14ac:dyDescent="0.25">
      <c r="A106" s="48" t="s">
        <v>109</v>
      </c>
      <c r="B106" s="113" t="s">
        <v>110</v>
      </c>
      <c r="C106" s="113"/>
      <c r="D106" s="236">
        <f>main!N149</f>
        <v>0</v>
      </c>
      <c r="E106" s="236">
        <f>main!O149</f>
        <v>0</v>
      </c>
      <c r="F106" s="236">
        <f>main!P149</f>
        <v>0</v>
      </c>
      <c r="G106" s="236">
        <f>main!Q149</f>
        <v>0</v>
      </c>
      <c r="H106" s="236">
        <f>main!R149</f>
        <v>0</v>
      </c>
      <c r="I106" s="236" t="str">
        <f>main!S149</f>
        <v xml:space="preserve"> </v>
      </c>
      <c r="J106" s="714"/>
      <c r="K106" s="714"/>
      <c r="L106" s="714"/>
    </row>
    <row r="107" spans="1:12" ht="30" hidden="1" customHeight="1" x14ac:dyDescent="0.25">
      <c r="A107" s="48" t="s">
        <v>112</v>
      </c>
      <c r="B107" s="189" t="s">
        <v>111</v>
      </c>
      <c r="C107" s="189"/>
      <c r="D107" s="236">
        <f>main!N150</f>
        <v>0</v>
      </c>
      <c r="E107" s="236">
        <f>main!O150</f>
        <v>0</v>
      </c>
      <c r="F107" s="236">
        <f>main!P150</f>
        <v>0</v>
      </c>
      <c r="G107" s="236">
        <f>main!Q150</f>
        <v>0</v>
      </c>
      <c r="H107" s="236">
        <f>main!R150</f>
        <v>0</v>
      </c>
      <c r="I107" s="236" t="str">
        <f>main!S150</f>
        <v xml:space="preserve"> </v>
      </c>
      <c r="J107" s="714"/>
      <c r="K107" s="714"/>
      <c r="L107" s="714"/>
    </row>
    <row r="108" spans="1:12" ht="15.75" hidden="1" customHeight="1" x14ac:dyDescent="0.25">
      <c r="A108" s="214" t="s">
        <v>117</v>
      </c>
      <c r="B108" s="112" t="s">
        <v>113</v>
      </c>
      <c r="C108" s="112"/>
      <c r="D108" s="241">
        <f>main!N151</f>
        <v>0</v>
      </c>
      <c r="E108" s="241">
        <f>main!O151</f>
        <v>0</v>
      </c>
      <c r="F108" s="241">
        <f>main!P151</f>
        <v>0</v>
      </c>
      <c r="G108" s="241">
        <f>main!Q151</f>
        <v>0</v>
      </c>
      <c r="H108" s="241">
        <f>main!R151</f>
        <v>0</v>
      </c>
      <c r="I108" s="241" t="str">
        <f>main!S151</f>
        <v xml:space="preserve"> </v>
      </c>
      <c r="J108" s="714"/>
      <c r="K108" s="714"/>
      <c r="L108" s="714"/>
    </row>
    <row r="109" spans="1:12" ht="15" hidden="1" customHeight="1" x14ac:dyDescent="0.25">
      <c r="A109" s="48" t="s">
        <v>114</v>
      </c>
      <c r="B109" s="113" t="s">
        <v>115</v>
      </c>
      <c r="C109" s="113"/>
      <c r="D109" s="236">
        <f>main!N152</f>
        <v>0</v>
      </c>
      <c r="E109" s="236">
        <f>main!O152</f>
        <v>0</v>
      </c>
      <c r="F109" s="236">
        <f>main!P152</f>
        <v>0</v>
      </c>
      <c r="G109" s="236">
        <f>main!Q152</f>
        <v>0</v>
      </c>
      <c r="H109" s="236">
        <f>main!R152</f>
        <v>0</v>
      </c>
      <c r="I109" s="236" t="str">
        <f>main!S152</f>
        <v xml:space="preserve"> </v>
      </c>
      <c r="J109" s="714"/>
      <c r="K109" s="714"/>
      <c r="L109" s="714"/>
    </row>
    <row r="110" spans="1:12" ht="15" hidden="1" customHeight="1" x14ac:dyDescent="0.25">
      <c r="A110" s="48" t="s">
        <v>116</v>
      </c>
      <c r="B110" s="113" t="s">
        <v>118</v>
      </c>
      <c r="C110" s="113"/>
      <c r="D110" s="236">
        <f>main!N153</f>
        <v>0</v>
      </c>
      <c r="E110" s="236">
        <f>main!O153</f>
        <v>0</v>
      </c>
      <c r="F110" s="236">
        <f>main!P153</f>
        <v>0</v>
      </c>
      <c r="G110" s="236">
        <f>main!Q153</f>
        <v>0</v>
      </c>
      <c r="H110" s="236">
        <f>main!R153</f>
        <v>0</v>
      </c>
      <c r="I110" s="236" t="str">
        <f>main!S153</f>
        <v xml:space="preserve"> </v>
      </c>
      <c r="J110" s="714"/>
      <c r="K110" s="714"/>
      <c r="L110" s="714"/>
    </row>
    <row r="111" spans="1:12" x14ac:dyDescent="0.25">
      <c r="A111" s="215" t="s">
        <v>122</v>
      </c>
      <c r="B111" s="112" t="s">
        <v>120</v>
      </c>
      <c r="C111" s="241">
        <f>main!M154</f>
        <v>59.2</v>
      </c>
      <c r="D111" s="241">
        <f>main!N154</f>
        <v>59.2</v>
      </c>
      <c r="E111" s="241">
        <f>main!O154</f>
        <v>5.7</v>
      </c>
      <c r="F111" s="241">
        <f>main!P154</f>
        <v>5.7</v>
      </c>
      <c r="G111" s="241">
        <f>main!Q154</f>
        <v>0</v>
      </c>
      <c r="H111" s="241">
        <f>main!R154</f>
        <v>-53.5</v>
      </c>
      <c r="I111" s="241">
        <f>main!S154</f>
        <v>9.628378378378379</v>
      </c>
      <c r="J111" s="714">
        <f>main!T154</f>
        <v>5.8</v>
      </c>
      <c r="K111" s="714">
        <f>main!U154</f>
        <v>-9.9999999999999645E-2</v>
      </c>
      <c r="L111" s="714">
        <f>main!V154</f>
        <v>98.275862068965523</v>
      </c>
    </row>
    <row r="112" spans="1:12" ht="30" x14ac:dyDescent="0.25">
      <c r="A112" s="48" t="s">
        <v>119</v>
      </c>
      <c r="B112" s="113" t="s">
        <v>121</v>
      </c>
      <c r="C112" s="297">
        <f>main!M155</f>
        <v>59.2</v>
      </c>
      <c r="D112" s="297">
        <f>main!N155</f>
        <v>59.2</v>
      </c>
      <c r="E112" s="297">
        <f>main!O155</f>
        <v>5.7</v>
      </c>
      <c r="F112" s="297">
        <f>main!P155</f>
        <v>5.7</v>
      </c>
      <c r="G112" s="297">
        <f>main!Q155</f>
        <v>0</v>
      </c>
      <c r="H112" s="236">
        <f>main!R155</f>
        <v>-53.5</v>
      </c>
      <c r="I112" s="236">
        <f>main!S155</f>
        <v>9.628378378378379</v>
      </c>
      <c r="J112" s="707">
        <f>main!T155</f>
        <v>5.8</v>
      </c>
      <c r="K112" s="707">
        <f>main!U155</f>
        <v>-9.9999999999999645E-2</v>
      </c>
      <c r="L112" s="707">
        <f>main!V155</f>
        <v>98.275862068965523</v>
      </c>
    </row>
    <row r="113" spans="1:12" ht="30" hidden="1" customHeight="1" x14ac:dyDescent="0.25">
      <c r="A113" s="48" t="s">
        <v>123</v>
      </c>
      <c r="B113" s="113" t="s">
        <v>124</v>
      </c>
      <c r="C113" s="113"/>
      <c r="D113" s="236">
        <f>main!N156</f>
        <v>0</v>
      </c>
      <c r="E113" s="236">
        <f>main!O156</f>
        <v>0</v>
      </c>
      <c r="F113" s="236">
        <f>main!P156</f>
        <v>0</v>
      </c>
      <c r="G113" s="236">
        <f>main!Q156</f>
        <v>0</v>
      </c>
      <c r="H113" s="236">
        <f>main!R156</f>
        <v>0</v>
      </c>
      <c r="I113" s="236" t="str">
        <f>main!S156</f>
        <v xml:space="preserve"> </v>
      </c>
      <c r="J113" s="707"/>
      <c r="K113" s="707"/>
      <c r="L113" s="707"/>
    </row>
    <row r="114" spans="1:12" ht="30" hidden="1" customHeight="1" x14ac:dyDescent="0.25">
      <c r="A114" s="48" t="s">
        <v>125</v>
      </c>
      <c r="B114" s="113" t="s">
        <v>126</v>
      </c>
      <c r="C114" s="113"/>
      <c r="D114" s="236">
        <f>main!N157</f>
        <v>0</v>
      </c>
      <c r="E114" s="236">
        <f>main!O157</f>
        <v>0</v>
      </c>
      <c r="F114" s="236">
        <f>main!P157</f>
        <v>0</v>
      </c>
      <c r="G114" s="236">
        <f>main!Q157</f>
        <v>0</v>
      </c>
      <c r="H114" s="236">
        <f>main!R157</f>
        <v>0</v>
      </c>
      <c r="I114" s="236" t="str">
        <f>main!S157</f>
        <v xml:space="preserve"> </v>
      </c>
      <c r="J114" s="714"/>
      <c r="K114" s="714"/>
      <c r="L114" s="714"/>
    </row>
    <row r="115" spans="1:12" ht="28.5" x14ac:dyDescent="0.25">
      <c r="A115" s="214" t="s">
        <v>130</v>
      </c>
      <c r="B115" s="112" t="s">
        <v>128</v>
      </c>
      <c r="C115" s="241">
        <f>main!M158</f>
        <v>-2119.5</v>
      </c>
      <c r="D115" s="241">
        <f>main!N158</f>
        <v>-2119.5</v>
      </c>
      <c r="E115" s="241">
        <f>main!O158</f>
        <v>-45.3</v>
      </c>
      <c r="F115" s="241">
        <f>main!P158</f>
        <v>13.200000000000003</v>
      </c>
      <c r="G115" s="241">
        <f>main!Q158</f>
        <v>-58.5</v>
      </c>
      <c r="H115" s="241">
        <f>main!R158</f>
        <v>2074.1999999999998</v>
      </c>
      <c r="I115" s="241">
        <f>main!S158</f>
        <v>2.1372965322009905</v>
      </c>
      <c r="J115" s="714">
        <f>main!T158</f>
        <v>-79.699999999999989</v>
      </c>
      <c r="K115" s="714">
        <f>main!U158</f>
        <v>34.399999999999991</v>
      </c>
      <c r="L115" s="714">
        <f>main!V158</f>
        <v>56.838143036386455</v>
      </c>
    </row>
    <row r="116" spans="1:12" ht="19.5" customHeight="1" x14ac:dyDescent="0.25">
      <c r="A116" s="48" t="s">
        <v>127</v>
      </c>
      <c r="B116" s="113" t="s">
        <v>129</v>
      </c>
      <c r="C116" s="236">
        <f>main!M159</f>
        <v>-1991.8</v>
      </c>
      <c r="D116" s="236">
        <f>main!N159</f>
        <v>-1991.8</v>
      </c>
      <c r="E116" s="236">
        <f>main!O159</f>
        <v>-30.3</v>
      </c>
      <c r="F116" s="236">
        <f>main!P159</f>
        <v>6.1999999999999993</v>
      </c>
      <c r="G116" s="236">
        <f>main!Q159</f>
        <v>-36.5</v>
      </c>
      <c r="H116" s="236">
        <f>main!R159</f>
        <v>1961.5</v>
      </c>
      <c r="I116" s="236">
        <f>main!S159</f>
        <v>1.5212370719951802</v>
      </c>
      <c r="J116" s="707">
        <f>main!T159</f>
        <v>6.9</v>
      </c>
      <c r="K116" s="707">
        <f>main!U159</f>
        <v>-37.200000000000003</v>
      </c>
      <c r="L116" s="707" t="str">
        <f>main!V159</f>
        <v>&lt;0</v>
      </c>
    </row>
    <row r="117" spans="1:12" ht="20.25" customHeight="1" x14ac:dyDescent="0.25">
      <c r="A117" s="48" t="s">
        <v>131</v>
      </c>
      <c r="B117" s="113" t="s">
        <v>132</v>
      </c>
      <c r="C117" s="236">
        <f>main!M160</f>
        <v>-127.7</v>
      </c>
      <c r="D117" s="236">
        <f>main!N160</f>
        <v>-127.7</v>
      </c>
      <c r="E117" s="236">
        <f>main!O160</f>
        <v>-15</v>
      </c>
      <c r="F117" s="236">
        <f>main!P160</f>
        <v>7</v>
      </c>
      <c r="G117" s="236">
        <f>main!Q160</f>
        <v>-22</v>
      </c>
      <c r="H117" s="236">
        <f>main!R160</f>
        <v>112.7</v>
      </c>
      <c r="I117" s="236">
        <f>main!S160</f>
        <v>11.746280344557556</v>
      </c>
      <c r="J117" s="707">
        <f>main!T160</f>
        <v>-86.6</v>
      </c>
      <c r="K117" s="707">
        <f>main!U160</f>
        <v>71.599999999999994</v>
      </c>
      <c r="L117" s="707">
        <f>main!V160</f>
        <v>17.321016166281755</v>
      </c>
    </row>
    <row r="118" spans="1:12" x14ac:dyDescent="0.25">
      <c r="A118" s="118" t="s">
        <v>134</v>
      </c>
      <c r="B118" s="112" t="s">
        <v>135</v>
      </c>
      <c r="C118" s="241">
        <f>main!M161</f>
        <v>0</v>
      </c>
      <c r="D118" s="241">
        <f>main!N161</f>
        <v>0</v>
      </c>
      <c r="E118" s="241">
        <f>main!O161</f>
        <v>0</v>
      </c>
      <c r="F118" s="241">
        <f>main!P161</f>
        <v>0</v>
      </c>
      <c r="G118" s="241">
        <f>main!Q161</f>
        <v>0</v>
      </c>
      <c r="H118" s="241">
        <f>main!R161</f>
        <v>0</v>
      </c>
      <c r="I118" s="241" t="str">
        <f>main!S161</f>
        <v xml:space="preserve"> </v>
      </c>
      <c r="J118" s="714">
        <f>main!T161</f>
        <v>0</v>
      </c>
      <c r="K118" s="714">
        <f>main!U161</f>
        <v>0</v>
      </c>
      <c r="L118" s="714" t="str">
        <f>main!V161</f>
        <v xml:space="preserve"> </v>
      </c>
    </row>
    <row r="119" spans="1:12" ht="15.75" hidden="1" customHeight="1" x14ac:dyDescent="0.25">
      <c r="A119" s="48" t="s">
        <v>133</v>
      </c>
      <c r="B119" s="113" t="s">
        <v>136</v>
      </c>
      <c r="C119" s="113"/>
      <c r="D119" s="236">
        <f>main!N162</f>
        <v>0</v>
      </c>
      <c r="E119" s="236">
        <f>main!O162</f>
        <v>0</v>
      </c>
      <c r="F119" s="236">
        <f>main!P162</f>
        <v>0</v>
      </c>
      <c r="G119" s="236">
        <f>main!Q162</f>
        <v>0</v>
      </c>
      <c r="H119" s="236">
        <f>main!R162</f>
        <v>0</v>
      </c>
      <c r="I119" s="236" t="str">
        <f>main!S162</f>
        <v xml:space="preserve"> </v>
      </c>
      <c r="J119" s="714">
        <f>main!T162</f>
        <v>0</v>
      </c>
      <c r="K119" s="707"/>
      <c r="L119" s="714" t="str">
        <f>main!V162</f>
        <v xml:space="preserve"> </v>
      </c>
    </row>
    <row r="120" spans="1:12" x14ac:dyDescent="0.25">
      <c r="A120" s="48" t="s">
        <v>137</v>
      </c>
      <c r="B120" s="113" t="s">
        <v>138</v>
      </c>
      <c r="C120" s="236">
        <f>main!M163</f>
        <v>0</v>
      </c>
      <c r="D120" s="236">
        <f>main!N163</f>
        <v>0</v>
      </c>
      <c r="E120" s="236">
        <f>main!O163</f>
        <v>0</v>
      </c>
      <c r="F120" s="236">
        <f>main!P163</f>
        <v>0</v>
      </c>
      <c r="G120" s="236">
        <f>main!Q163</f>
        <v>0</v>
      </c>
      <c r="H120" s="236">
        <f>main!R163</f>
        <v>0</v>
      </c>
      <c r="I120" s="236" t="str">
        <f>main!S163</f>
        <v xml:space="preserve"> </v>
      </c>
      <c r="J120" s="714">
        <f>main!T163</f>
        <v>0</v>
      </c>
      <c r="K120" s="707">
        <f>main!U163</f>
        <v>0</v>
      </c>
      <c r="L120" s="714" t="str">
        <f>main!V163</f>
        <v xml:space="preserve"> </v>
      </c>
    </row>
    <row r="121" spans="1:12" ht="15.75" hidden="1" customHeight="1" x14ac:dyDescent="0.25">
      <c r="A121" s="48" t="s">
        <v>140</v>
      </c>
      <c r="B121" s="113" t="s">
        <v>139</v>
      </c>
      <c r="C121" s="113"/>
      <c r="D121" s="236">
        <f>main!N164</f>
        <v>0</v>
      </c>
      <c r="E121" s="236">
        <f>main!O164</f>
        <v>0</v>
      </c>
      <c r="F121" s="236">
        <f>main!P164</f>
        <v>0</v>
      </c>
      <c r="G121" s="236">
        <f>main!Q164</f>
        <v>0</v>
      </c>
      <c r="H121" s="236">
        <f>main!R164</f>
        <v>0</v>
      </c>
      <c r="I121" s="236" t="str">
        <f>main!S164</f>
        <v xml:space="preserve"> </v>
      </c>
      <c r="J121" s="714"/>
      <c r="K121" s="714"/>
      <c r="L121" s="714"/>
    </row>
    <row r="122" spans="1:12" ht="15.75" hidden="1" customHeight="1" x14ac:dyDescent="0.25">
      <c r="A122" s="48" t="s">
        <v>141</v>
      </c>
      <c r="B122" s="113" t="s">
        <v>142</v>
      </c>
      <c r="C122" s="113"/>
      <c r="D122" s="236">
        <f>main!N165</f>
        <v>0</v>
      </c>
      <c r="E122" s="236">
        <f>main!O165</f>
        <v>0</v>
      </c>
      <c r="F122" s="236">
        <f>main!P165</f>
        <v>0</v>
      </c>
      <c r="G122" s="236">
        <f>main!Q165</f>
        <v>0</v>
      </c>
      <c r="H122" s="236">
        <f>main!R165</f>
        <v>0</v>
      </c>
      <c r="I122" s="236" t="str">
        <f>main!S165</f>
        <v xml:space="preserve"> </v>
      </c>
      <c r="J122" s="714"/>
      <c r="K122" s="714"/>
      <c r="L122" s="714"/>
    </row>
    <row r="123" spans="1:12" ht="15.75" hidden="1" customHeight="1" x14ac:dyDescent="0.25">
      <c r="A123" s="118" t="s">
        <v>145</v>
      </c>
      <c r="B123" s="112" t="s">
        <v>143</v>
      </c>
      <c r="C123" s="112"/>
      <c r="D123" s="242">
        <f>main!N166</f>
        <v>0</v>
      </c>
      <c r="E123" s="242">
        <f>main!O166</f>
        <v>0</v>
      </c>
      <c r="F123" s="242">
        <f>main!P166</f>
        <v>0</v>
      </c>
      <c r="G123" s="242">
        <f>main!Q166</f>
        <v>0</v>
      </c>
      <c r="H123" s="242">
        <f>main!R166</f>
        <v>0</v>
      </c>
      <c r="I123" s="242" t="str">
        <f>main!S166</f>
        <v xml:space="preserve"> </v>
      </c>
      <c r="J123" s="714"/>
      <c r="K123" s="707"/>
      <c r="L123" s="714"/>
    </row>
    <row r="124" spans="1:12" ht="15.75" hidden="1" customHeight="1" x14ac:dyDescent="0.25">
      <c r="A124" s="48" t="s">
        <v>144</v>
      </c>
      <c r="B124" s="113" t="s">
        <v>146</v>
      </c>
      <c r="C124" s="113"/>
      <c r="D124" s="243">
        <f>main!N167</f>
        <v>0</v>
      </c>
      <c r="E124" s="243">
        <f>main!O167</f>
        <v>0</v>
      </c>
      <c r="F124" s="243">
        <f>main!P167</f>
        <v>0</v>
      </c>
      <c r="G124" s="243">
        <f>main!Q167</f>
        <v>0</v>
      </c>
      <c r="H124" s="243">
        <f>main!R167</f>
        <v>0</v>
      </c>
      <c r="I124" s="243" t="str">
        <f>main!S167</f>
        <v xml:space="preserve"> </v>
      </c>
      <c r="J124" s="714"/>
      <c r="K124" s="714"/>
      <c r="L124" s="714"/>
    </row>
    <row r="125" spans="1:12" ht="17.25" x14ac:dyDescent="0.25">
      <c r="A125" s="252" t="s">
        <v>147</v>
      </c>
      <c r="B125" s="253" t="s">
        <v>92</v>
      </c>
      <c r="C125" s="254">
        <f>main!M168</f>
        <v>13807.800000000001</v>
      </c>
      <c r="D125" s="254">
        <f>main!N168</f>
        <v>13807.800000000001</v>
      </c>
      <c r="E125" s="254">
        <f>main!O168</f>
        <v>-343.3</v>
      </c>
      <c r="F125" s="254">
        <f>main!P168</f>
        <v>-575.1</v>
      </c>
      <c r="G125" s="254">
        <f>main!Q168</f>
        <v>231.8</v>
      </c>
      <c r="H125" s="254">
        <f>main!R168</f>
        <v>-14151.1</v>
      </c>
      <c r="I125" s="254" t="str">
        <f>main!S168</f>
        <v>&lt;0</v>
      </c>
      <c r="J125" s="716">
        <f>main!T168</f>
        <v>1381.1</v>
      </c>
      <c r="K125" s="716">
        <f>main!U168</f>
        <v>-1724.3999999999999</v>
      </c>
      <c r="L125" s="717" t="str">
        <f>main!V168</f>
        <v>&lt;0</v>
      </c>
    </row>
    <row r="126" spans="1:12" ht="18.75" customHeight="1" x14ac:dyDescent="0.25">
      <c r="A126" s="118" t="s">
        <v>148</v>
      </c>
      <c r="B126" s="112" t="s">
        <v>149</v>
      </c>
      <c r="C126" s="241">
        <f>main!M169</f>
        <v>4600</v>
      </c>
      <c r="D126" s="241">
        <f>main!N169</f>
        <v>4600</v>
      </c>
      <c r="E126" s="241">
        <f>main!O169</f>
        <v>-300.59999999999997</v>
      </c>
      <c r="F126" s="241">
        <f>main!P169</f>
        <v>-300.59999999999997</v>
      </c>
      <c r="G126" s="241">
        <f>main!Q169</f>
        <v>0</v>
      </c>
      <c r="H126" s="241">
        <f>main!R169</f>
        <v>-4900.6000000000004</v>
      </c>
      <c r="I126" s="241" t="str">
        <f>main!S169</f>
        <v>&lt;0</v>
      </c>
      <c r="J126" s="714">
        <f>main!T169</f>
        <v>1443.7</v>
      </c>
      <c r="K126" s="714">
        <f>main!U169</f>
        <v>-1744.3</v>
      </c>
      <c r="L126" s="714" t="str">
        <f>main!V169</f>
        <v>&lt;0</v>
      </c>
    </row>
    <row r="127" spans="1:12" ht="17.25" customHeight="1" x14ac:dyDescent="0.25">
      <c r="A127" s="48" t="s">
        <v>240</v>
      </c>
      <c r="B127" s="113" t="s">
        <v>150</v>
      </c>
      <c r="C127" s="236">
        <f>main!M170</f>
        <v>4610</v>
      </c>
      <c r="D127" s="236">
        <f>main!N170</f>
        <v>4610</v>
      </c>
      <c r="E127" s="236">
        <f>main!O170</f>
        <v>-383.8</v>
      </c>
      <c r="F127" s="236">
        <f>main!P170</f>
        <v>-383.8</v>
      </c>
      <c r="G127" s="236">
        <f>main!Q170</f>
        <v>0</v>
      </c>
      <c r="H127" s="236">
        <f>main!R170</f>
        <v>-4993.8</v>
      </c>
      <c r="I127" s="236" t="str">
        <f>main!S170</f>
        <v>&lt;0</v>
      </c>
      <c r="J127" s="707">
        <f>main!T170</f>
        <v>1437</v>
      </c>
      <c r="K127" s="707">
        <f>main!U170</f>
        <v>-1820.8</v>
      </c>
      <c r="L127" s="707" t="str">
        <f>main!V170</f>
        <v>&lt;0</v>
      </c>
    </row>
    <row r="128" spans="1:12" ht="15" hidden="1" customHeight="1" x14ac:dyDescent="0.25">
      <c r="A128" s="48" t="s">
        <v>87</v>
      </c>
      <c r="B128" s="113" t="s">
        <v>151</v>
      </c>
      <c r="C128" s="113"/>
      <c r="D128" s="236">
        <f>main!N171</f>
        <v>-10</v>
      </c>
      <c r="E128" s="236">
        <f>main!O171</f>
        <v>0</v>
      </c>
      <c r="F128" s="236">
        <f>main!P171</f>
        <v>0</v>
      </c>
      <c r="G128" s="236">
        <f>main!Q171</f>
        <v>0</v>
      </c>
      <c r="H128" s="236">
        <f>main!R171</f>
        <v>10</v>
      </c>
      <c r="I128" s="236">
        <f>main!S171</f>
        <v>0</v>
      </c>
      <c r="J128" s="707">
        <f>main!T171</f>
        <v>0</v>
      </c>
      <c r="K128" s="705"/>
      <c r="L128" s="707" t="str">
        <f>main!V171</f>
        <v xml:space="preserve"> </v>
      </c>
    </row>
    <row r="129" spans="1:12" ht="17.25" customHeight="1" x14ac:dyDescent="0.25">
      <c r="A129" s="48" t="s">
        <v>152</v>
      </c>
      <c r="B129" s="113" t="s">
        <v>153</v>
      </c>
      <c r="C129" s="236">
        <f>main!M173</f>
        <v>0</v>
      </c>
      <c r="D129" s="236">
        <f>main!N173</f>
        <v>0</v>
      </c>
      <c r="E129" s="236">
        <f>main!O173</f>
        <v>83.2</v>
      </c>
      <c r="F129" s="236">
        <f>main!P173</f>
        <v>83.2</v>
      </c>
      <c r="G129" s="236">
        <f>main!Q173</f>
        <v>0</v>
      </c>
      <c r="H129" s="236">
        <f>main!R173</f>
        <v>83.2</v>
      </c>
      <c r="I129" s="236" t="str">
        <f>main!S173</f>
        <v xml:space="preserve"> </v>
      </c>
      <c r="J129" s="707">
        <f>main!T173</f>
        <v>6.7</v>
      </c>
      <c r="K129" s="707">
        <f>main!U173</f>
        <v>76.5</v>
      </c>
      <c r="L129" s="707" t="str">
        <f>main!V173</f>
        <v>&gt;200</v>
      </c>
    </row>
    <row r="130" spans="1:12" x14ac:dyDescent="0.25">
      <c r="A130" s="214" t="s">
        <v>156</v>
      </c>
      <c r="B130" s="112" t="s">
        <v>154</v>
      </c>
      <c r="C130" s="241">
        <f>main!M174</f>
        <v>0</v>
      </c>
      <c r="D130" s="241">
        <f>main!N174</f>
        <v>0</v>
      </c>
      <c r="E130" s="241">
        <f>main!O174</f>
        <v>0</v>
      </c>
      <c r="F130" s="241">
        <f>main!P174</f>
        <v>0</v>
      </c>
      <c r="G130" s="241">
        <f>main!Q174</f>
        <v>0</v>
      </c>
      <c r="H130" s="241">
        <f>main!R174</f>
        <v>0</v>
      </c>
      <c r="I130" s="241" t="str">
        <f>main!S174</f>
        <v xml:space="preserve"> </v>
      </c>
      <c r="J130" s="707">
        <f>main!T174</f>
        <v>0</v>
      </c>
      <c r="K130" s="707">
        <f>main!U174</f>
        <v>0</v>
      </c>
      <c r="L130" s="707" t="str">
        <f>main!V174</f>
        <v xml:space="preserve"> </v>
      </c>
    </row>
    <row r="131" spans="1:12" ht="15.75" hidden="1" customHeight="1" x14ac:dyDescent="0.25">
      <c r="A131" s="48" t="s">
        <v>155</v>
      </c>
      <c r="B131" s="113" t="s">
        <v>157</v>
      </c>
      <c r="C131" s="113"/>
      <c r="D131" s="242">
        <f>main!N175</f>
        <v>0</v>
      </c>
      <c r="E131" s="242">
        <f>main!O175</f>
        <v>0</v>
      </c>
      <c r="F131" s="241">
        <f>main!P175</f>
        <v>0</v>
      </c>
      <c r="G131" s="242">
        <f>main!Q175</f>
        <v>0</v>
      </c>
      <c r="H131" s="242">
        <f>main!R175</f>
        <v>0</v>
      </c>
      <c r="I131" s="242" t="str">
        <f>main!S175</f>
        <v xml:space="preserve"> </v>
      </c>
      <c r="J131" s="707">
        <f>main!T175</f>
        <v>0</v>
      </c>
      <c r="K131" s="707">
        <f>main!U175</f>
        <v>0</v>
      </c>
      <c r="L131" s="707" t="str">
        <f>main!V175</f>
        <v xml:space="preserve"> </v>
      </c>
    </row>
    <row r="132" spans="1:12" x14ac:dyDescent="0.25">
      <c r="A132" s="48" t="s">
        <v>158</v>
      </c>
      <c r="B132" s="113" t="s">
        <v>159</v>
      </c>
      <c r="C132" s="236">
        <f>main!M176</f>
        <v>0</v>
      </c>
      <c r="D132" s="236">
        <f>main!N176</f>
        <v>0</v>
      </c>
      <c r="E132" s="236">
        <f>main!O176</f>
        <v>0</v>
      </c>
      <c r="F132" s="236">
        <f>main!P176</f>
        <v>0</v>
      </c>
      <c r="G132" s="236">
        <f>main!Q176</f>
        <v>0</v>
      </c>
      <c r="H132" s="236">
        <f>main!R176</f>
        <v>0</v>
      </c>
      <c r="I132" s="236" t="str">
        <f>main!S176</f>
        <v xml:space="preserve"> </v>
      </c>
      <c r="J132" s="707">
        <f>main!T176</f>
        <v>0</v>
      </c>
      <c r="K132" s="707">
        <f>main!U176</f>
        <v>0</v>
      </c>
      <c r="L132" s="707">
        <f>main!V176</f>
        <v>0</v>
      </c>
    </row>
    <row r="133" spans="1:12" ht="30" hidden="1" customHeight="1" x14ac:dyDescent="0.25">
      <c r="A133" s="48" t="s">
        <v>162</v>
      </c>
      <c r="B133" s="113" t="s">
        <v>160</v>
      </c>
      <c r="C133" s="113"/>
      <c r="D133" s="242">
        <f>main!N179</f>
        <v>0</v>
      </c>
      <c r="E133" s="242">
        <f>main!O179</f>
        <v>0</v>
      </c>
      <c r="F133" s="242">
        <f>main!P179</f>
        <v>0</v>
      </c>
      <c r="G133" s="242">
        <f>main!Q179</f>
        <v>0</v>
      </c>
      <c r="H133" s="242">
        <f>main!R179</f>
        <v>0</v>
      </c>
      <c r="I133" s="242" t="str">
        <f>main!S179</f>
        <v xml:space="preserve"> </v>
      </c>
      <c r="J133" s="707">
        <f>main!T177</f>
        <v>0</v>
      </c>
      <c r="K133" s="714"/>
      <c r="L133" s="714"/>
    </row>
    <row r="134" spans="1:12" ht="30" hidden="1" customHeight="1" x14ac:dyDescent="0.25">
      <c r="A134" s="48" t="s">
        <v>163</v>
      </c>
      <c r="B134" s="113" t="s">
        <v>161</v>
      </c>
      <c r="C134" s="113"/>
      <c r="D134" s="242">
        <f>main!N180</f>
        <v>0</v>
      </c>
      <c r="E134" s="242">
        <f>main!O180</f>
        <v>0</v>
      </c>
      <c r="F134" s="242">
        <f>main!P180</f>
        <v>0</v>
      </c>
      <c r="G134" s="242">
        <f>main!Q180</f>
        <v>0</v>
      </c>
      <c r="H134" s="242">
        <f>main!R180</f>
        <v>0</v>
      </c>
      <c r="I134" s="242" t="str">
        <f>main!S180</f>
        <v xml:space="preserve"> </v>
      </c>
      <c r="J134" s="707">
        <f>main!T178</f>
        <v>0</v>
      </c>
      <c r="K134" s="714"/>
      <c r="L134" s="714"/>
    </row>
    <row r="135" spans="1:12" ht="28.5" x14ac:dyDescent="0.25">
      <c r="A135" s="215" t="s">
        <v>167</v>
      </c>
      <c r="B135" s="112" t="s">
        <v>165</v>
      </c>
      <c r="C135" s="241">
        <f>main!M181</f>
        <v>0</v>
      </c>
      <c r="D135" s="241">
        <f>main!N181</f>
        <v>0</v>
      </c>
      <c r="E135" s="241">
        <f>main!O181</f>
        <v>0</v>
      </c>
      <c r="F135" s="241">
        <f>main!P181</f>
        <v>0</v>
      </c>
      <c r="G135" s="241">
        <f>main!Q181</f>
        <v>0</v>
      </c>
      <c r="H135" s="241">
        <f>main!R181</f>
        <v>0</v>
      </c>
      <c r="I135" s="241" t="str">
        <f>main!S181</f>
        <v xml:space="preserve"> </v>
      </c>
      <c r="J135" s="714">
        <f>main!T181</f>
        <v>0</v>
      </c>
      <c r="K135" s="714">
        <f>main!U181</f>
        <v>0</v>
      </c>
      <c r="L135" s="714" t="str">
        <f>main!V181</f>
        <v xml:space="preserve"> </v>
      </c>
    </row>
    <row r="136" spans="1:12" ht="18.75" customHeight="1" x14ac:dyDescent="0.25">
      <c r="A136" s="75" t="s">
        <v>164</v>
      </c>
      <c r="B136" s="113" t="s">
        <v>166</v>
      </c>
      <c r="C136" s="236">
        <f>main!M182</f>
        <v>0</v>
      </c>
      <c r="D136" s="236">
        <f>main!N182</f>
        <v>0</v>
      </c>
      <c r="E136" s="236">
        <f>main!O182</f>
        <v>0</v>
      </c>
      <c r="F136" s="236">
        <f>main!P182</f>
        <v>0</v>
      </c>
      <c r="G136" s="236">
        <f>main!Q182</f>
        <v>0</v>
      </c>
      <c r="H136" s="236">
        <f>main!R182</f>
        <v>0</v>
      </c>
      <c r="I136" s="236" t="str">
        <f>main!S182</f>
        <v xml:space="preserve"> </v>
      </c>
      <c r="J136" s="707">
        <f>main!T182</f>
        <v>0</v>
      </c>
      <c r="K136" s="707">
        <f>main!U182</f>
        <v>0</v>
      </c>
      <c r="L136" s="707" t="str">
        <f>main!V182</f>
        <v xml:space="preserve"> </v>
      </c>
    </row>
    <row r="137" spans="1:12" ht="15" hidden="1" customHeight="1" x14ac:dyDescent="0.25">
      <c r="A137" s="48" t="s">
        <v>168</v>
      </c>
      <c r="B137" s="113" t="s">
        <v>169</v>
      </c>
      <c r="C137" s="113"/>
      <c r="D137" s="236">
        <f>main!N183</f>
        <v>0</v>
      </c>
      <c r="E137" s="236">
        <f>main!O183</f>
        <v>0</v>
      </c>
      <c r="F137" s="236">
        <f>main!P183</f>
        <v>0</v>
      </c>
      <c r="G137" s="236">
        <f>main!Q183</f>
        <v>0</v>
      </c>
      <c r="H137" s="236">
        <f>main!R183</f>
        <v>0</v>
      </c>
      <c r="I137" s="236" t="str">
        <f>main!S183</f>
        <v xml:space="preserve"> </v>
      </c>
      <c r="J137" s="714">
        <f>main!T183</f>
        <v>0</v>
      </c>
      <c r="K137" s="714"/>
      <c r="L137" s="714"/>
    </row>
    <row r="138" spans="1:12" ht="30" hidden="1" customHeight="1" x14ac:dyDescent="0.25">
      <c r="A138" s="48" t="s">
        <v>170</v>
      </c>
      <c r="B138" s="113" t="s">
        <v>171</v>
      </c>
      <c r="C138" s="113"/>
      <c r="D138" s="236">
        <f>main!N184</f>
        <v>0</v>
      </c>
      <c r="E138" s="236">
        <f>main!O184</f>
        <v>0</v>
      </c>
      <c r="F138" s="236">
        <f>main!P184</f>
        <v>0</v>
      </c>
      <c r="G138" s="236">
        <f>main!Q184</f>
        <v>0</v>
      </c>
      <c r="H138" s="236">
        <f>main!R184</f>
        <v>0</v>
      </c>
      <c r="I138" s="236" t="str">
        <f>main!S184</f>
        <v xml:space="preserve"> </v>
      </c>
      <c r="J138" s="714">
        <f>main!T184</f>
        <v>0</v>
      </c>
      <c r="K138" s="714"/>
      <c r="L138" s="714"/>
    </row>
    <row r="139" spans="1:12" ht="15" hidden="1" customHeight="1" x14ac:dyDescent="0.25">
      <c r="A139" s="48" t="s">
        <v>172</v>
      </c>
      <c r="B139" s="113" t="s">
        <v>173</v>
      </c>
      <c r="C139" s="113"/>
      <c r="D139" s="236">
        <f>main!N185</f>
        <v>0</v>
      </c>
      <c r="E139" s="236">
        <f>main!O185</f>
        <v>0</v>
      </c>
      <c r="F139" s="236">
        <f>main!P185</f>
        <v>0</v>
      </c>
      <c r="G139" s="236">
        <f>main!Q185</f>
        <v>0</v>
      </c>
      <c r="H139" s="236">
        <f>main!R185</f>
        <v>0</v>
      </c>
      <c r="I139" s="236" t="str">
        <f>main!S185</f>
        <v xml:space="preserve"> </v>
      </c>
      <c r="J139" s="714">
        <f>main!T185</f>
        <v>0</v>
      </c>
      <c r="K139" s="707"/>
      <c r="L139" s="707"/>
    </row>
    <row r="140" spans="1:12" ht="30" customHeight="1" x14ac:dyDescent="0.25">
      <c r="A140" s="48" t="s">
        <v>174</v>
      </c>
      <c r="B140" s="113" t="s">
        <v>175</v>
      </c>
      <c r="C140" s="113"/>
      <c r="D140" s="236">
        <f>main!N186</f>
        <v>0</v>
      </c>
      <c r="E140" s="236">
        <f>main!O186</f>
        <v>0</v>
      </c>
      <c r="F140" s="236">
        <f>main!P186</f>
        <v>0</v>
      </c>
      <c r="G140" s="236">
        <f>main!Q186</f>
        <v>0</v>
      </c>
      <c r="H140" s="236">
        <f>main!R186</f>
        <v>0</v>
      </c>
      <c r="I140" s="236" t="str">
        <f>main!S186</f>
        <v xml:space="preserve"> </v>
      </c>
      <c r="J140" s="714">
        <f>main!T186</f>
        <v>0</v>
      </c>
      <c r="K140" s="714"/>
      <c r="L140" s="714"/>
    </row>
    <row r="141" spans="1:12" ht="15.75" hidden="1" customHeight="1" x14ac:dyDescent="0.25">
      <c r="A141" s="214" t="s">
        <v>122</v>
      </c>
      <c r="B141" s="112" t="s">
        <v>176</v>
      </c>
      <c r="C141" s="112"/>
      <c r="D141" s="242">
        <f>main!N187</f>
        <v>0</v>
      </c>
      <c r="E141" s="242">
        <f>main!O187</f>
        <v>0</v>
      </c>
      <c r="F141" s="242">
        <f>main!P187</f>
        <v>0</v>
      </c>
      <c r="G141" s="242">
        <f>main!Q187</f>
        <v>0</v>
      </c>
      <c r="H141" s="242">
        <f>main!R187</f>
        <v>0</v>
      </c>
      <c r="I141" s="242" t="str">
        <f>main!S187</f>
        <v xml:space="preserve"> </v>
      </c>
      <c r="J141" s="714">
        <f>main!T187</f>
        <v>0</v>
      </c>
      <c r="K141" s="714"/>
      <c r="L141" s="714"/>
    </row>
    <row r="142" spans="1:12" ht="30" hidden="1" customHeight="1" x14ac:dyDescent="0.25">
      <c r="A142" s="48" t="s">
        <v>119</v>
      </c>
      <c r="B142" s="113" t="s">
        <v>177</v>
      </c>
      <c r="C142" s="113"/>
      <c r="D142" s="242">
        <f>main!N188</f>
        <v>0</v>
      </c>
      <c r="E142" s="242">
        <f>main!O188</f>
        <v>0</v>
      </c>
      <c r="F142" s="242">
        <f>main!P188</f>
        <v>0</v>
      </c>
      <c r="G142" s="242">
        <f>main!Q188</f>
        <v>0</v>
      </c>
      <c r="H142" s="242">
        <f>main!R188</f>
        <v>0</v>
      </c>
      <c r="I142" s="242" t="str">
        <f>main!S188</f>
        <v xml:space="preserve"> </v>
      </c>
      <c r="J142" s="714">
        <f>main!T188</f>
        <v>0</v>
      </c>
      <c r="K142" s="714"/>
      <c r="L142" s="714"/>
    </row>
    <row r="143" spans="1:12" ht="30" hidden="1" customHeight="1" x14ac:dyDescent="0.25">
      <c r="A143" s="48" t="s">
        <v>123</v>
      </c>
      <c r="B143" s="113" t="s">
        <v>178</v>
      </c>
      <c r="C143" s="113"/>
      <c r="D143" s="242">
        <f>main!N189</f>
        <v>0</v>
      </c>
      <c r="E143" s="242">
        <f>main!O189</f>
        <v>0</v>
      </c>
      <c r="F143" s="242">
        <f>main!P189</f>
        <v>0</v>
      </c>
      <c r="G143" s="242">
        <f>main!Q189</f>
        <v>0</v>
      </c>
      <c r="H143" s="242">
        <f>main!R189</f>
        <v>0</v>
      </c>
      <c r="I143" s="242" t="str">
        <f>main!S189</f>
        <v xml:space="preserve"> </v>
      </c>
      <c r="J143" s="714">
        <f>main!T189</f>
        <v>0</v>
      </c>
      <c r="K143" s="714"/>
      <c r="L143" s="714"/>
    </row>
    <row r="144" spans="1:12" ht="30" hidden="1" customHeight="1" x14ac:dyDescent="0.25">
      <c r="A144" s="48" t="s">
        <v>125</v>
      </c>
      <c r="B144" s="113" t="s">
        <v>179</v>
      </c>
      <c r="C144" s="113"/>
      <c r="D144" s="242">
        <f>main!N190</f>
        <v>0</v>
      </c>
      <c r="E144" s="242">
        <f>main!O190</f>
        <v>0</v>
      </c>
      <c r="F144" s="242">
        <f>main!P190</f>
        <v>0</v>
      </c>
      <c r="G144" s="242">
        <f>main!Q190</f>
        <v>0</v>
      </c>
      <c r="H144" s="242">
        <f>main!R190</f>
        <v>0</v>
      </c>
      <c r="I144" s="242" t="str">
        <f>main!S190</f>
        <v xml:space="preserve"> </v>
      </c>
      <c r="J144" s="714">
        <f>main!T190</f>
        <v>0</v>
      </c>
      <c r="K144" s="714"/>
      <c r="L144" s="714"/>
    </row>
    <row r="145" spans="1:12" ht="28.5" hidden="1" customHeight="1" x14ac:dyDescent="0.25">
      <c r="A145" s="214" t="s">
        <v>183</v>
      </c>
      <c r="B145" s="112" t="s">
        <v>181</v>
      </c>
      <c r="C145" s="112"/>
      <c r="D145" s="242">
        <f>main!N191</f>
        <v>0</v>
      </c>
      <c r="E145" s="242">
        <f>main!O191</f>
        <v>0</v>
      </c>
      <c r="F145" s="242">
        <f>main!P191</f>
        <v>0</v>
      </c>
      <c r="G145" s="242">
        <f>main!Q191</f>
        <v>0</v>
      </c>
      <c r="H145" s="242">
        <f>main!R191</f>
        <v>0</v>
      </c>
      <c r="I145" s="242" t="str">
        <f>main!S191</f>
        <v xml:space="preserve"> </v>
      </c>
      <c r="J145" s="714">
        <f>main!T191</f>
        <v>0</v>
      </c>
      <c r="K145" s="714"/>
      <c r="L145" s="714"/>
    </row>
    <row r="146" spans="1:12" ht="15.75" hidden="1" customHeight="1" x14ac:dyDescent="0.25">
      <c r="A146" s="48" t="s">
        <v>180</v>
      </c>
      <c r="B146" s="113" t="s">
        <v>182</v>
      </c>
      <c r="C146" s="113"/>
      <c r="D146" s="242">
        <f>main!N192</f>
        <v>0</v>
      </c>
      <c r="E146" s="242">
        <f>main!O192</f>
        <v>0</v>
      </c>
      <c r="F146" s="242">
        <f>main!P192</f>
        <v>0</v>
      </c>
      <c r="G146" s="242">
        <f>main!Q192</f>
        <v>0</v>
      </c>
      <c r="H146" s="242">
        <f>main!R192</f>
        <v>0</v>
      </c>
      <c r="I146" s="242" t="str">
        <f>main!S192</f>
        <v xml:space="preserve"> </v>
      </c>
      <c r="J146" s="714">
        <f>main!T192</f>
        <v>0</v>
      </c>
      <c r="K146" s="714"/>
      <c r="L146" s="714"/>
    </row>
    <row r="147" spans="1:12" ht="15.75" hidden="1" customHeight="1" x14ac:dyDescent="0.25">
      <c r="A147" s="48" t="s">
        <v>131</v>
      </c>
      <c r="B147" s="113" t="s">
        <v>184</v>
      </c>
      <c r="C147" s="113"/>
      <c r="D147" s="242">
        <f>main!N193</f>
        <v>0</v>
      </c>
      <c r="E147" s="242">
        <f>main!O193</f>
        <v>0</v>
      </c>
      <c r="F147" s="242">
        <f>main!P193</f>
        <v>0</v>
      </c>
      <c r="G147" s="242">
        <f>main!Q193</f>
        <v>0</v>
      </c>
      <c r="H147" s="242">
        <f>main!R193</f>
        <v>0</v>
      </c>
      <c r="I147" s="242" t="str">
        <f>main!S193</f>
        <v xml:space="preserve"> </v>
      </c>
      <c r="J147" s="714">
        <f>main!T193</f>
        <v>0</v>
      </c>
      <c r="K147" s="714"/>
      <c r="L147" s="714"/>
    </row>
    <row r="148" spans="1:12" ht="15.75" hidden="1" customHeight="1" x14ac:dyDescent="0.25">
      <c r="A148" s="118" t="s">
        <v>186</v>
      </c>
      <c r="B148" s="112" t="s">
        <v>187</v>
      </c>
      <c r="C148" s="112"/>
      <c r="D148" s="242">
        <f>main!N194</f>
        <v>0</v>
      </c>
      <c r="E148" s="242">
        <f>main!O194</f>
        <v>0</v>
      </c>
      <c r="F148" s="242">
        <f>main!P194</f>
        <v>0</v>
      </c>
      <c r="G148" s="242">
        <f>main!Q194</f>
        <v>0</v>
      </c>
      <c r="H148" s="242">
        <f>main!R194</f>
        <v>0</v>
      </c>
      <c r="I148" s="242" t="str">
        <f>main!S194</f>
        <v xml:space="preserve"> </v>
      </c>
      <c r="J148" s="714">
        <f>main!T194</f>
        <v>0</v>
      </c>
      <c r="K148" s="714"/>
      <c r="L148" s="714"/>
    </row>
    <row r="149" spans="1:12" ht="15.75" hidden="1" customHeight="1" x14ac:dyDescent="0.25">
      <c r="A149" s="48" t="s">
        <v>185</v>
      </c>
      <c r="B149" s="113" t="s">
        <v>188</v>
      </c>
      <c r="C149" s="113"/>
      <c r="D149" s="242">
        <f>main!N195</f>
        <v>0</v>
      </c>
      <c r="E149" s="242">
        <f>main!O195</f>
        <v>0</v>
      </c>
      <c r="F149" s="242">
        <f>main!P195</f>
        <v>0</v>
      </c>
      <c r="G149" s="242">
        <f>main!Q195</f>
        <v>0</v>
      </c>
      <c r="H149" s="242">
        <f>main!R195</f>
        <v>0</v>
      </c>
      <c r="I149" s="242" t="str">
        <f>main!S195</f>
        <v xml:space="preserve"> </v>
      </c>
      <c r="J149" s="714">
        <f>main!T195</f>
        <v>0</v>
      </c>
      <c r="K149" s="714"/>
      <c r="L149" s="714"/>
    </row>
    <row r="150" spans="1:12" ht="15.75" hidden="1" customHeight="1" x14ac:dyDescent="0.25">
      <c r="A150" s="48" t="s">
        <v>189</v>
      </c>
      <c r="B150" s="113" t="s">
        <v>190</v>
      </c>
      <c r="C150" s="113"/>
      <c r="D150" s="242">
        <f>main!N196</f>
        <v>0</v>
      </c>
      <c r="E150" s="242">
        <f>main!O196</f>
        <v>0</v>
      </c>
      <c r="F150" s="242">
        <f>main!P196</f>
        <v>0</v>
      </c>
      <c r="G150" s="242">
        <f>main!Q196</f>
        <v>0</v>
      </c>
      <c r="H150" s="242">
        <f>main!R196</f>
        <v>0</v>
      </c>
      <c r="I150" s="242" t="str">
        <f>main!S196</f>
        <v xml:space="preserve"> </v>
      </c>
      <c r="J150" s="714">
        <f>main!T196</f>
        <v>0</v>
      </c>
      <c r="K150" s="714"/>
      <c r="L150" s="714"/>
    </row>
    <row r="151" spans="1:12" ht="15.75" hidden="1" customHeight="1" x14ac:dyDescent="0.25">
      <c r="A151" s="48" t="s">
        <v>191</v>
      </c>
      <c r="B151" s="113" t="s">
        <v>192</v>
      </c>
      <c r="C151" s="113"/>
      <c r="D151" s="242">
        <f>main!N197</f>
        <v>0</v>
      </c>
      <c r="E151" s="242">
        <f>main!O197</f>
        <v>0</v>
      </c>
      <c r="F151" s="242">
        <f>main!P197</f>
        <v>0</v>
      </c>
      <c r="G151" s="242">
        <f>main!Q197</f>
        <v>0</v>
      </c>
      <c r="H151" s="242">
        <f>main!R197</f>
        <v>0</v>
      </c>
      <c r="I151" s="242" t="str">
        <f>main!S197</f>
        <v xml:space="preserve"> </v>
      </c>
      <c r="J151" s="714">
        <f>main!T197</f>
        <v>0</v>
      </c>
      <c r="K151" s="714"/>
      <c r="L151" s="714"/>
    </row>
    <row r="152" spans="1:12" ht="18" customHeight="1" x14ac:dyDescent="0.25">
      <c r="A152" s="118" t="s">
        <v>194</v>
      </c>
      <c r="B152" s="112" t="s">
        <v>193</v>
      </c>
      <c r="C152" s="241">
        <f>main!M198</f>
        <v>9207.8000000000011</v>
      </c>
      <c r="D152" s="241">
        <f>main!N198</f>
        <v>9207.8000000000011</v>
      </c>
      <c r="E152" s="241">
        <f>main!O198</f>
        <v>-42.700000000000017</v>
      </c>
      <c r="F152" s="241">
        <f>main!P198</f>
        <v>-274.5</v>
      </c>
      <c r="G152" s="241">
        <f>main!Q198</f>
        <v>231.8</v>
      </c>
      <c r="H152" s="241">
        <f>main!R198</f>
        <v>-9250.5000000000018</v>
      </c>
      <c r="I152" s="241" t="str">
        <f>main!S198</f>
        <v>&lt;0</v>
      </c>
      <c r="J152" s="714">
        <f>main!T198</f>
        <v>-62.600000000000023</v>
      </c>
      <c r="K152" s="714">
        <f>main!U198</f>
        <v>19.900000000000006</v>
      </c>
      <c r="L152" s="714">
        <f>main!V198</f>
        <v>68.21086261980831</v>
      </c>
    </row>
    <row r="153" spans="1:12" ht="18.75" customHeight="1" x14ac:dyDescent="0.25">
      <c r="A153" s="211" t="s">
        <v>267</v>
      </c>
      <c r="B153" s="213" t="s">
        <v>195</v>
      </c>
      <c r="C153" s="236">
        <f>main!M199</f>
        <v>11868.7</v>
      </c>
      <c r="D153" s="236">
        <f>main!N199</f>
        <v>11868.7</v>
      </c>
      <c r="E153" s="236">
        <f>main!O199</f>
        <v>242.9</v>
      </c>
      <c r="F153" s="236">
        <f>main!P199</f>
        <v>11.099999999999994</v>
      </c>
      <c r="G153" s="236">
        <f>main!Q199</f>
        <v>231.8</v>
      </c>
      <c r="H153" s="236">
        <f>main!R199</f>
        <v>-11625.800000000001</v>
      </c>
      <c r="I153" s="236">
        <f>main!S199</f>
        <v>2.0465594378491323</v>
      </c>
      <c r="J153" s="707">
        <f>main!T199</f>
        <v>470.1</v>
      </c>
      <c r="K153" s="707">
        <f>main!U199</f>
        <v>-227.20000000000002</v>
      </c>
      <c r="L153" s="714">
        <f>main!V199</f>
        <v>0</v>
      </c>
    </row>
    <row r="154" spans="1:12" ht="18.75" customHeight="1" x14ac:dyDescent="0.25">
      <c r="A154" s="48" t="s">
        <v>268</v>
      </c>
      <c r="B154" s="213" t="s">
        <v>195</v>
      </c>
      <c r="C154" s="236">
        <f>main!M200</f>
        <v>-2660.9</v>
      </c>
      <c r="D154" s="236">
        <f>main!N200</f>
        <v>-2660.9</v>
      </c>
      <c r="E154" s="236">
        <f>main!O200</f>
        <v>-285.60000000000002</v>
      </c>
      <c r="F154" s="236">
        <f>main!P200</f>
        <v>-285.60000000000002</v>
      </c>
      <c r="G154" s="236">
        <f>main!Q200</f>
        <v>0</v>
      </c>
      <c r="H154" s="236">
        <f>main!R200</f>
        <v>2375.3000000000002</v>
      </c>
      <c r="I154" s="236">
        <f>main!S200</f>
        <v>10.733210567852982</v>
      </c>
      <c r="J154" s="707">
        <f>main!T200</f>
        <v>-532.70000000000005</v>
      </c>
      <c r="K154" s="707">
        <f>main!U200</f>
        <v>247.10000000000002</v>
      </c>
      <c r="L154" s="707">
        <f>main!V200</f>
        <v>53.613666228646515</v>
      </c>
    </row>
    <row r="155" spans="1:12" ht="22.5" customHeight="1" x14ac:dyDescent="0.25">
      <c r="A155" s="259" t="s">
        <v>199</v>
      </c>
      <c r="B155" s="266" t="s">
        <v>196</v>
      </c>
      <c r="C155" s="260">
        <f>main!M201</f>
        <v>2195.0999999999985</v>
      </c>
      <c r="D155" s="260">
        <f>main!N201</f>
        <v>2195.0999999999985</v>
      </c>
      <c r="E155" s="260">
        <f>main!O201</f>
        <v>2023.800000000002</v>
      </c>
      <c r="F155" s="260">
        <f>main!P201</f>
        <v>2058.9000000000019</v>
      </c>
      <c r="G155" s="260">
        <f>main!Q201</f>
        <v>-35.100000000000023</v>
      </c>
      <c r="H155" s="260">
        <f>main!R201</f>
        <v>-171.29999999999654</v>
      </c>
      <c r="I155" s="260">
        <f>main!S201</f>
        <v>92.196255295886445</v>
      </c>
      <c r="J155" s="720">
        <f>main!T201</f>
        <v>-40.399999999998954</v>
      </c>
      <c r="K155" s="720">
        <f>main!U201</f>
        <v>2064.2000000000007</v>
      </c>
      <c r="L155" s="720" t="str">
        <f>main!V201</f>
        <v>&lt;0</v>
      </c>
    </row>
    <row r="156" spans="1:12" ht="21" customHeight="1" x14ac:dyDescent="0.25">
      <c r="A156" s="261" t="s">
        <v>200</v>
      </c>
      <c r="B156" s="262" t="s">
        <v>197</v>
      </c>
      <c r="C156" s="263">
        <f>main!M202</f>
        <v>4126.6000000000004</v>
      </c>
      <c r="D156" s="263">
        <f>main!N202</f>
        <v>4126.6000000000004</v>
      </c>
      <c r="E156" s="263">
        <f>main!O202</f>
        <v>9791.1</v>
      </c>
      <c r="F156" s="263">
        <f>main!P202</f>
        <v>8478.7999999999993</v>
      </c>
      <c r="G156" s="263">
        <f>main!Q202</f>
        <v>1312.3</v>
      </c>
      <c r="H156" s="263">
        <f>main!R202</f>
        <v>5664.5</v>
      </c>
      <c r="I156" s="263" t="str">
        <f>main!S202</f>
        <v>&gt;200</v>
      </c>
      <c r="J156" s="717">
        <f>main!T202</f>
        <v>4860.7</v>
      </c>
      <c r="K156" s="717">
        <f>main!U202</f>
        <v>4930.4000000000005</v>
      </c>
      <c r="L156" s="717" t="str">
        <f>main!V202</f>
        <v>&gt;200</v>
      </c>
    </row>
    <row r="157" spans="1:12" ht="21" customHeight="1" x14ac:dyDescent="0.25">
      <c r="A157" s="261" t="s">
        <v>342</v>
      </c>
      <c r="B157" s="262" t="s">
        <v>341</v>
      </c>
      <c r="C157" s="263">
        <f>main!M203</f>
        <v>0</v>
      </c>
      <c r="D157" s="263">
        <f>main!N203</f>
        <v>0</v>
      </c>
      <c r="E157" s="263">
        <f>main!O203</f>
        <v>-0.8</v>
      </c>
      <c r="F157" s="263">
        <f>main!P203</f>
        <v>0</v>
      </c>
      <c r="G157" s="263">
        <f>main!Q203</f>
        <v>-0.8</v>
      </c>
      <c r="H157" s="263">
        <f>main!R203</f>
        <v>-0.8</v>
      </c>
      <c r="I157" s="263" t="str">
        <f>main!S203</f>
        <v xml:space="preserve"> </v>
      </c>
      <c r="J157" s="717">
        <f>main!T203</f>
        <v>0</v>
      </c>
      <c r="K157" s="703">
        <f>main!U203</f>
        <v>0</v>
      </c>
      <c r="L157" s="718">
        <f>main!V203</f>
        <v>0</v>
      </c>
    </row>
    <row r="158" spans="1:12" ht="22.5" customHeight="1" x14ac:dyDescent="0.25">
      <c r="A158" s="264" t="s">
        <v>201</v>
      </c>
      <c r="B158" s="265" t="s">
        <v>198</v>
      </c>
      <c r="C158" s="263">
        <f>main!M204</f>
        <v>-1931.5000000000018</v>
      </c>
      <c r="D158" s="263">
        <f>main!N204</f>
        <v>-1931.5000000000018</v>
      </c>
      <c r="E158" s="263">
        <f>main!O204</f>
        <v>-7766.4999999999982</v>
      </c>
      <c r="F158" s="263">
        <f>main!P204</f>
        <v>-6419.8999999999978</v>
      </c>
      <c r="G158" s="263">
        <f>main!Q204</f>
        <v>-1346.6000000000001</v>
      </c>
      <c r="H158" s="263">
        <f>main!R204</f>
        <v>-5834.9999999999964</v>
      </c>
      <c r="I158" s="263" t="str">
        <f>main!S204</f>
        <v>&gt;200</v>
      </c>
      <c r="J158" s="717">
        <f>main!T204</f>
        <v>-4901.0999999999985</v>
      </c>
      <c r="K158" s="717">
        <f>main!U204</f>
        <v>-2865.3999999999996</v>
      </c>
      <c r="L158" s="717">
        <f>main!V204</f>
        <v>158.46442635326764</v>
      </c>
    </row>
    <row r="162" spans="2:2" x14ac:dyDescent="0.25">
      <c r="B162" s="877"/>
    </row>
  </sheetData>
  <mergeCells count="14"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  <mergeCell ref="A5:I5"/>
    <mergeCell ref="F7:G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A4" sqref="A4:I4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064" t="s">
        <v>280</v>
      </c>
      <c r="K1" s="1064"/>
    </row>
    <row r="2" spans="1:12" ht="20.25" x14ac:dyDescent="0.25">
      <c r="A2" s="1056" t="s">
        <v>283</v>
      </c>
      <c r="B2" s="1056"/>
      <c r="C2" s="1056"/>
      <c r="D2" s="1056"/>
      <c r="E2" s="1056"/>
      <c r="F2" s="1056"/>
      <c r="G2" s="1056"/>
      <c r="H2" s="1056"/>
      <c r="I2" s="1056"/>
    </row>
    <row r="3" spans="1:12" ht="20.25" x14ac:dyDescent="0.25">
      <c r="A3" s="1056" t="s">
        <v>369</v>
      </c>
      <c r="B3" s="1056"/>
      <c r="C3" s="1056"/>
      <c r="D3" s="1056"/>
      <c r="E3" s="1056"/>
      <c r="F3" s="1056"/>
      <c r="G3" s="1056"/>
      <c r="H3" s="1056"/>
      <c r="I3" s="1056"/>
    </row>
    <row r="4" spans="1:12" ht="20.25" x14ac:dyDescent="0.25">
      <c r="A4" s="1056" t="s">
        <v>285</v>
      </c>
      <c r="B4" s="1056"/>
      <c r="C4" s="1056"/>
      <c r="D4" s="1056"/>
      <c r="E4" s="1056"/>
      <c r="F4" s="1056"/>
      <c r="G4" s="1056"/>
      <c r="H4" s="1056"/>
      <c r="I4" s="1056"/>
    </row>
    <row r="5" spans="1:12" ht="15.75" x14ac:dyDescent="0.25">
      <c r="A5" s="1054" t="str">
        <f>main!A1</f>
        <v>la situația din 28 februarie 2022</v>
      </c>
      <c r="B5" s="1054"/>
      <c r="C5" s="1054"/>
      <c r="D5" s="1054"/>
      <c r="E5" s="1054"/>
      <c r="F5" s="1054"/>
      <c r="G5" s="1054"/>
      <c r="H5" s="1054"/>
      <c r="I5" s="1054"/>
    </row>
    <row r="6" spans="1:12" ht="15.75" x14ac:dyDescent="0.25">
      <c r="A6" s="1059"/>
      <c r="B6" s="1059"/>
      <c r="C6" s="1059"/>
      <c r="D6" s="1059"/>
      <c r="E6" s="1059"/>
      <c r="F6" s="1059"/>
      <c r="G6" s="1059"/>
      <c r="H6" s="1059"/>
      <c r="I6" s="1059"/>
    </row>
    <row r="7" spans="1:12" ht="20.25" customHeight="1" x14ac:dyDescent="0.25">
      <c r="L7" s="267" t="s">
        <v>20</v>
      </c>
    </row>
    <row r="8" spans="1:12" ht="30" customHeight="1" x14ac:dyDescent="0.25">
      <c r="A8" s="1065" t="s">
        <v>29</v>
      </c>
      <c r="B8" s="411" t="s">
        <v>231</v>
      </c>
      <c r="C8" s="1066" t="s">
        <v>343</v>
      </c>
      <c r="D8" s="1063" t="s">
        <v>23</v>
      </c>
      <c r="E8" s="1063" t="s">
        <v>30</v>
      </c>
      <c r="F8" s="1055" t="s">
        <v>290</v>
      </c>
      <c r="G8" s="1055"/>
      <c r="H8" s="1063" t="s">
        <v>24</v>
      </c>
      <c r="I8" s="1063"/>
      <c r="J8" s="1063" t="s">
        <v>27</v>
      </c>
      <c r="K8" s="1063" t="s">
        <v>28</v>
      </c>
      <c r="L8" s="1063"/>
    </row>
    <row r="9" spans="1:12" ht="29.25" x14ac:dyDescent="0.25">
      <c r="A9" s="1065"/>
      <c r="B9" s="412"/>
      <c r="C9" s="1067"/>
      <c r="D9" s="1063"/>
      <c r="E9" s="1063"/>
      <c r="F9" s="340" t="s">
        <v>292</v>
      </c>
      <c r="G9" s="340" t="s">
        <v>291</v>
      </c>
      <c r="H9" s="269" t="s">
        <v>281</v>
      </c>
      <c r="I9" s="269" t="s">
        <v>25</v>
      </c>
      <c r="J9" s="1063"/>
      <c r="K9" s="878" t="s">
        <v>279</v>
      </c>
      <c r="L9" s="269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879" t="s">
        <v>55</v>
      </c>
      <c r="B11" s="293" t="s">
        <v>54</v>
      </c>
      <c r="C11" s="294">
        <f>main!M75</f>
        <v>90092.5</v>
      </c>
      <c r="D11" s="294">
        <f>main!N75</f>
        <v>90092.5</v>
      </c>
      <c r="E11" s="294">
        <f>main!O75</f>
        <v>12812.7</v>
      </c>
      <c r="F11" s="294">
        <f>main!P75</f>
        <v>12647.5</v>
      </c>
      <c r="G11" s="294">
        <f>main!Q75</f>
        <v>165.2</v>
      </c>
      <c r="H11" s="294">
        <f>main!R75</f>
        <v>-77279.8</v>
      </c>
      <c r="I11" s="294">
        <f>main!S75</f>
        <v>14.221716569081778</v>
      </c>
      <c r="J11" s="294">
        <f>main!T75</f>
        <v>10804.400000000001</v>
      </c>
      <c r="K11" s="294">
        <f>main!U75</f>
        <v>2008.2999999999993</v>
      </c>
      <c r="L11" s="294">
        <f>main!V75</f>
        <v>118.58779756395541</v>
      </c>
    </row>
    <row r="12" spans="1:12" ht="17.25" customHeight="1" x14ac:dyDescent="0.25">
      <c r="A12" s="102" t="s">
        <v>316</v>
      </c>
      <c r="B12" s="293"/>
      <c r="C12" s="293"/>
      <c r="D12" s="294"/>
      <c r="E12" s="294"/>
      <c r="F12" s="294"/>
      <c r="G12" s="294"/>
      <c r="H12" s="294"/>
      <c r="I12" s="294"/>
      <c r="J12" s="713"/>
      <c r="K12" s="713"/>
      <c r="L12" s="713"/>
    </row>
    <row r="13" spans="1:12" ht="20.100000000000001" customHeight="1" x14ac:dyDescent="0.25">
      <c r="A13" s="211" t="s">
        <v>62</v>
      </c>
      <c r="B13" s="272" t="s">
        <v>60</v>
      </c>
      <c r="C13" s="273">
        <f>main!M107</f>
        <v>9954.2999999999993</v>
      </c>
      <c r="D13" s="273">
        <f>main!N107</f>
        <v>9954.2999999999993</v>
      </c>
      <c r="E13" s="273">
        <f>main!O107</f>
        <v>1215.4000000000001</v>
      </c>
      <c r="F13" s="273">
        <f>main!P107</f>
        <v>1209.9000000000001</v>
      </c>
      <c r="G13" s="273">
        <f>main!Q107</f>
        <v>5.5</v>
      </c>
      <c r="H13" s="273">
        <f>main!R107</f>
        <v>-8738.9</v>
      </c>
      <c r="I13" s="273">
        <f>main!S107</f>
        <v>12.209798780426551</v>
      </c>
      <c r="J13" s="273">
        <f>main!T107</f>
        <v>1013.3</v>
      </c>
      <c r="K13" s="273">
        <f>main!U107</f>
        <v>202.10000000000014</v>
      </c>
      <c r="L13" s="273">
        <f>main!V107</f>
        <v>119.94473502417844</v>
      </c>
    </row>
    <row r="14" spans="1:12" ht="16.5" customHeight="1" x14ac:dyDescent="0.25">
      <c r="A14" s="274" t="s">
        <v>206</v>
      </c>
      <c r="B14" s="276" t="s">
        <v>203</v>
      </c>
      <c r="C14" s="275">
        <f>main!M108</f>
        <v>2094.5</v>
      </c>
      <c r="D14" s="275">
        <f>main!N108</f>
        <v>2094.5</v>
      </c>
      <c r="E14" s="275">
        <f>main!O108</f>
        <v>300.5</v>
      </c>
      <c r="F14" s="275">
        <f>main!P108</f>
        <v>300.5</v>
      </c>
      <c r="G14" s="275">
        <f>main!Q108</f>
        <v>0</v>
      </c>
      <c r="H14" s="275">
        <f>main!R108</f>
        <v>-1794</v>
      </c>
      <c r="I14" s="275">
        <f>main!S108</f>
        <v>14.34709954643113</v>
      </c>
      <c r="J14" s="275">
        <f>main!T108</f>
        <v>439.7</v>
      </c>
      <c r="K14" s="275">
        <f>main!U108</f>
        <v>-139.19999999999999</v>
      </c>
      <c r="L14" s="275">
        <f>main!V108</f>
        <v>68.342051398680923</v>
      </c>
    </row>
    <row r="15" spans="1:12" ht="20.100000000000001" customHeight="1" x14ac:dyDescent="0.25">
      <c r="A15" s="211" t="s">
        <v>63</v>
      </c>
      <c r="B15" s="272" t="s">
        <v>61</v>
      </c>
      <c r="C15" s="273">
        <f>main!M110</f>
        <v>758.1</v>
      </c>
      <c r="D15" s="273">
        <f>main!N110</f>
        <v>758.1</v>
      </c>
      <c r="E15" s="273">
        <f>main!O110</f>
        <v>88.2</v>
      </c>
      <c r="F15" s="273">
        <f>main!P110</f>
        <v>87.4</v>
      </c>
      <c r="G15" s="273">
        <f>main!Q110</f>
        <v>0.8</v>
      </c>
      <c r="H15" s="273">
        <f>main!R110</f>
        <v>-669.9</v>
      </c>
      <c r="I15" s="273">
        <f>main!S110</f>
        <v>11.634349030470915</v>
      </c>
      <c r="J15" s="273">
        <f>main!T110</f>
        <v>80.8</v>
      </c>
      <c r="K15" s="273">
        <f>main!U110</f>
        <v>7.4000000000000057</v>
      </c>
      <c r="L15" s="273">
        <f>main!V110</f>
        <v>109.15841584158417</v>
      </c>
    </row>
    <row r="16" spans="1:12" ht="15" customHeight="1" x14ac:dyDescent="0.25">
      <c r="A16" s="274" t="s">
        <v>206</v>
      </c>
      <c r="B16" s="276" t="s">
        <v>203</v>
      </c>
      <c r="C16" s="275">
        <f>main!M111</f>
        <v>0</v>
      </c>
      <c r="D16" s="275">
        <f>main!N111</f>
        <v>0</v>
      </c>
      <c r="E16" s="275">
        <f>main!O111</f>
        <v>0</v>
      </c>
      <c r="F16" s="275">
        <f>main!P111</f>
        <v>0</v>
      </c>
      <c r="G16" s="275">
        <f>main!Q111</f>
        <v>0</v>
      </c>
      <c r="H16" s="275">
        <f>main!R111</f>
        <v>0</v>
      </c>
      <c r="I16" s="275" t="str">
        <f>main!S111</f>
        <v xml:space="preserve"> </v>
      </c>
      <c r="J16" s="275">
        <f>main!T111</f>
        <v>0</v>
      </c>
      <c r="K16" s="275">
        <f>main!U111</f>
        <v>0</v>
      </c>
      <c r="L16" s="275" t="str">
        <f>main!V111</f>
        <v xml:space="preserve"> </v>
      </c>
    </row>
    <row r="17" spans="1:12" ht="20.100000000000001" customHeight="1" x14ac:dyDescent="0.25">
      <c r="A17" s="211" t="s">
        <v>64</v>
      </c>
      <c r="B17" s="272" t="s">
        <v>65</v>
      </c>
      <c r="C17" s="273">
        <f>main!M112</f>
        <v>5830.6</v>
      </c>
      <c r="D17" s="273">
        <f>main!N112</f>
        <v>5830.6</v>
      </c>
      <c r="E17" s="273">
        <f>main!O112</f>
        <v>747.5</v>
      </c>
      <c r="F17" s="273">
        <f>main!P112</f>
        <v>747.2</v>
      </c>
      <c r="G17" s="273">
        <f>main!Q112</f>
        <v>0.3</v>
      </c>
      <c r="H17" s="273">
        <f>main!R112</f>
        <v>-5083.1000000000004</v>
      </c>
      <c r="I17" s="273">
        <f>main!S112</f>
        <v>12.820292937262032</v>
      </c>
      <c r="J17" s="273">
        <f>main!T112</f>
        <v>669.9</v>
      </c>
      <c r="K17" s="273">
        <f>main!U112</f>
        <v>77.600000000000023</v>
      </c>
      <c r="L17" s="273">
        <f>main!V112</f>
        <v>111.5838184803702</v>
      </c>
    </row>
    <row r="18" spans="1:12" ht="18" customHeight="1" x14ac:dyDescent="0.25">
      <c r="A18" s="274" t="s">
        <v>206</v>
      </c>
      <c r="B18" s="276" t="s">
        <v>203</v>
      </c>
      <c r="C18" s="275">
        <f>main!M113</f>
        <v>0</v>
      </c>
      <c r="D18" s="275">
        <f>main!N113</f>
        <v>0</v>
      </c>
      <c r="E18" s="275">
        <f>main!O113</f>
        <v>0</v>
      </c>
      <c r="F18" s="275">
        <f>main!P113</f>
        <v>0</v>
      </c>
      <c r="G18" s="275">
        <f>main!Q113</f>
        <v>0</v>
      </c>
      <c r="H18" s="275">
        <f>main!R113</f>
        <v>0</v>
      </c>
      <c r="I18" s="275" t="str">
        <f>main!S113</f>
        <v xml:space="preserve"> </v>
      </c>
      <c r="J18" s="275">
        <f>main!T113</f>
        <v>0</v>
      </c>
      <c r="K18" s="275">
        <f>main!U113</f>
        <v>0</v>
      </c>
      <c r="L18" s="275" t="str">
        <f>main!V113</f>
        <v xml:space="preserve"> </v>
      </c>
    </row>
    <row r="19" spans="1:12" ht="21.75" customHeight="1" x14ac:dyDescent="0.25">
      <c r="A19" s="211" t="s">
        <v>59</v>
      </c>
      <c r="B19" s="272" t="s">
        <v>66</v>
      </c>
      <c r="C19" s="273">
        <f>main!M114</f>
        <v>9018.2000000000007</v>
      </c>
      <c r="D19" s="273">
        <f>main!N114</f>
        <v>9032.7000000000007</v>
      </c>
      <c r="E19" s="273">
        <f>main!O114</f>
        <v>540.79999999999995</v>
      </c>
      <c r="F19" s="273">
        <f>main!P114</f>
        <v>416.49999999999994</v>
      </c>
      <c r="G19" s="273">
        <f>main!Q114</f>
        <v>124.3</v>
      </c>
      <c r="H19" s="273">
        <f>main!R114</f>
        <v>-8491.9000000000015</v>
      </c>
      <c r="I19" s="273">
        <f>main!S114</f>
        <v>5.9871356294352731</v>
      </c>
      <c r="J19" s="273">
        <f>main!T114</f>
        <v>771.9</v>
      </c>
      <c r="K19" s="273">
        <f>main!U114</f>
        <v>-231.10000000000002</v>
      </c>
      <c r="L19" s="273">
        <f>main!V114</f>
        <v>70.060888716154935</v>
      </c>
    </row>
    <row r="20" spans="1:12" ht="20.100000000000001" customHeight="1" x14ac:dyDescent="0.25">
      <c r="A20" s="274" t="s">
        <v>206</v>
      </c>
      <c r="B20" s="276" t="s">
        <v>203</v>
      </c>
      <c r="C20" s="275">
        <f>main!M115</f>
        <v>1414.7</v>
      </c>
      <c r="D20" s="275">
        <f>main!N115</f>
        <v>1585.7</v>
      </c>
      <c r="E20" s="275">
        <f>main!O115</f>
        <v>31.8</v>
      </c>
      <c r="F20" s="275">
        <f>main!P115</f>
        <v>31.8</v>
      </c>
      <c r="G20" s="275">
        <f>main!Q115</f>
        <v>0</v>
      </c>
      <c r="H20" s="275">
        <f>main!R115</f>
        <v>-1553.9</v>
      </c>
      <c r="I20" s="275">
        <f>main!S115</f>
        <v>2.005423472283534</v>
      </c>
      <c r="J20" s="275">
        <f>main!T115</f>
        <v>32.5</v>
      </c>
      <c r="K20" s="275">
        <f>main!U115</f>
        <v>-0.69999999999999929</v>
      </c>
      <c r="L20" s="275">
        <f>main!V115</f>
        <v>97.846153846153854</v>
      </c>
    </row>
    <row r="21" spans="1:12" ht="20.100000000000001" customHeight="1" x14ac:dyDescent="0.25">
      <c r="A21" s="211" t="s">
        <v>68</v>
      </c>
      <c r="B21" s="272" t="s">
        <v>67</v>
      </c>
      <c r="C21" s="273">
        <f>main!M116</f>
        <v>548.9</v>
      </c>
      <c r="D21" s="273">
        <f>main!N116</f>
        <v>548.9</v>
      </c>
      <c r="E21" s="273">
        <f>main!O116</f>
        <v>29.6</v>
      </c>
      <c r="F21" s="273">
        <f>main!P116</f>
        <v>29</v>
      </c>
      <c r="G21" s="273">
        <f>main!Q116</f>
        <v>0.6</v>
      </c>
      <c r="H21" s="273">
        <f>main!R116</f>
        <v>-519.29999999999995</v>
      </c>
      <c r="I21" s="273">
        <f>main!S116</f>
        <v>5.392603388595373</v>
      </c>
      <c r="J21" s="273">
        <f>main!T116</f>
        <v>29.6</v>
      </c>
      <c r="K21" s="273">
        <f>main!U116</f>
        <v>0</v>
      </c>
      <c r="L21" s="273">
        <f>main!V116</f>
        <v>100</v>
      </c>
    </row>
    <row r="22" spans="1:12" ht="18" customHeight="1" x14ac:dyDescent="0.25">
      <c r="A22" s="274" t="s">
        <v>206</v>
      </c>
      <c r="B22" s="276" t="s">
        <v>203</v>
      </c>
      <c r="C22" s="275">
        <f>main!M117</f>
        <v>0</v>
      </c>
      <c r="D22" s="275">
        <f>main!N117</f>
        <v>0.8</v>
      </c>
      <c r="E22" s="275">
        <f>main!O117</f>
        <v>0</v>
      </c>
      <c r="F22" s="275">
        <f>main!P117</f>
        <v>0</v>
      </c>
      <c r="G22" s="275">
        <f>main!Q117</f>
        <v>0</v>
      </c>
      <c r="H22" s="275">
        <f>main!R117</f>
        <v>-0.8</v>
      </c>
      <c r="I22" s="275">
        <f>main!S117</f>
        <v>0</v>
      </c>
      <c r="J22" s="275">
        <f>main!T117</f>
        <v>0</v>
      </c>
      <c r="K22" s="275">
        <f>main!U117</f>
        <v>0</v>
      </c>
      <c r="L22" s="275" t="str">
        <f>main!V117</f>
        <v xml:space="preserve"> </v>
      </c>
    </row>
    <row r="23" spans="1:12" ht="27" customHeight="1" x14ac:dyDescent="0.25">
      <c r="A23" s="211" t="s">
        <v>70</v>
      </c>
      <c r="B23" s="272" t="s">
        <v>69</v>
      </c>
      <c r="C23" s="273">
        <f>main!M118</f>
        <v>675.9</v>
      </c>
      <c r="D23" s="273">
        <f>main!N118</f>
        <v>661.4</v>
      </c>
      <c r="E23" s="273">
        <f>main!O118</f>
        <v>0.1</v>
      </c>
      <c r="F23" s="273">
        <f>main!P118</f>
        <v>0.1</v>
      </c>
      <c r="G23" s="273">
        <f>main!Q118</f>
        <v>0</v>
      </c>
      <c r="H23" s="273">
        <f>main!R118</f>
        <v>-661.3</v>
      </c>
      <c r="I23" s="273">
        <f>main!S118</f>
        <v>1.5119443604475355E-2</v>
      </c>
      <c r="J23" s="273">
        <f>main!T118</f>
        <v>14.8</v>
      </c>
      <c r="K23" s="273">
        <f>main!U118</f>
        <v>-14.700000000000001</v>
      </c>
      <c r="L23" s="273">
        <f>main!V118</f>
        <v>0.67567567567567566</v>
      </c>
    </row>
    <row r="24" spans="1:12" ht="17.25" customHeight="1" x14ac:dyDescent="0.25">
      <c r="A24" s="274" t="s">
        <v>206</v>
      </c>
      <c r="B24" s="276" t="s">
        <v>203</v>
      </c>
      <c r="C24" s="275">
        <f>main!M119</f>
        <v>0</v>
      </c>
      <c r="D24" s="275">
        <f>main!N119</f>
        <v>100</v>
      </c>
      <c r="E24" s="275">
        <f>main!O119</f>
        <v>0</v>
      </c>
      <c r="F24" s="275">
        <f>main!P119</f>
        <v>0</v>
      </c>
      <c r="G24" s="275">
        <f>main!Q119</f>
        <v>0</v>
      </c>
      <c r="H24" s="275">
        <f>main!R119</f>
        <v>-100</v>
      </c>
      <c r="I24" s="275">
        <f>main!S119</f>
        <v>0</v>
      </c>
      <c r="J24" s="275">
        <f>main!T119</f>
        <v>10.7</v>
      </c>
      <c r="K24" s="275">
        <f>main!U119</f>
        <v>-10.7</v>
      </c>
      <c r="L24" s="275">
        <f>main!V119</f>
        <v>0</v>
      </c>
    </row>
    <row r="25" spans="1:12" ht="20.100000000000001" customHeight="1" x14ac:dyDescent="0.25">
      <c r="A25" s="211" t="s">
        <v>71</v>
      </c>
      <c r="B25" s="272" t="s">
        <v>72</v>
      </c>
      <c r="C25" s="273">
        <f>main!M120</f>
        <v>7901.8</v>
      </c>
      <c r="D25" s="273">
        <f>main!N120</f>
        <v>15164.199999999999</v>
      </c>
      <c r="E25" s="273">
        <f>main!O120</f>
        <v>1989.1</v>
      </c>
      <c r="F25" s="273">
        <f>main!P120</f>
        <v>1960.6</v>
      </c>
      <c r="G25" s="273">
        <f>main!Q120</f>
        <v>28.5</v>
      </c>
      <c r="H25" s="273">
        <f>main!R120</f>
        <v>-13175.099999999999</v>
      </c>
      <c r="I25" s="273">
        <f>main!S120</f>
        <v>13.117078381978608</v>
      </c>
      <c r="J25" s="273">
        <f>main!T120</f>
        <v>1899.3</v>
      </c>
      <c r="K25" s="273">
        <f>main!U120</f>
        <v>89.799999999999955</v>
      </c>
      <c r="L25" s="273">
        <f>main!V120</f>
        <v>104.72805770547042</v>
      </c>
    </row>
    <row r="26" spans="1:12" ht="15.75" customHeight="1" x14ac:dyDescent="0.25">
      <c r="A26" s="274" t="s">
        <v>206</v>
      </c>
      <c r="B26" s="276" t="s">
        <v>203</v>
      </c>
      <c r="C26" s="275">
        <f>main!M121</f>
        <v>0</v>
      </c>
      <c r="D26" s="275">
        <f>main!N121</f>
        <v>0</v>
      </c>
      <c r="E26" s="275">
        <f>main!O121</f>
        <v>0</v>
      </c>
      <c r="F26" s="275">
        <f>main!P121</f>
        <v>0</v>
      </c>
      <c r="G26" s="275">
        <f>main!Q121</f>
        <v>0</v>
      </c>
      <c r="H26" s="275">
        <f>main!R121</f>
        <v>0</v>
      </c>
      <c r="I26" s="275" t="str">
        <f>main!S121</f>
        <v xml:space="preserve"> </v>
      </c>
      <c r="J26" s="275">
        <f>main!T121</f>
        <v>0</v>
      </c>
      <c r="K26" s="275">
        <f>main!U121</f>
        <v>0</v>
      </c>
      <c r="L26" s="275" t="str">
        <f>main!V121</f>
        <v xml:space="preserve"> </v>
      </c>
    </row>
    <row r="27" spans="1:12" ht="15.75" customHeight="1" x14ac:dyDescent="0.25">
      <c r="A27" s="211" t="s">
        <v>74</v>
      </c>
      <c r="B27" s="272" t="s">
        <v>73</v>
      </c>
      <c r="C27" s="273">
        <f>main!M123</f>
        <v>1027.5</v>
      </c>
      <c r="D27" s="273">
        <f>main!N123</f>
        <v>1027.5</v>
      </c>
      <c r="E27" s="273">
        <f>main!O123</f>
        <v>104.6</v>
      </c>
      <c r="F27" s="273">
        <f>main!P123</f>
        <v>104.6</v>
      </c>
      <c r="G27" s="273">
        <f>main!Q123</f>
        <v>0</v>
      </c>
      <c r="H27" s="273">
        <f>main!R123</f>
        <v>-922.9</v>
      </c>
      <c r="I27" s="273">
        <f>main!S123</f>
        <v>10.180048661800486</v>
      </c>
      <c r="J27" s="273">
        <f>main!T123</f>
        <v>113.3</v>
      </c>
      <c r="K27" s="273">
        <f>main!U123</f>
        <v>-8.7000000000000028</v>
      </c>
      <c r="L27" s="273">
        <f>main!V123</f>
        <v>92.321270962047663</v>
      </c>
    </row>
    <row r="28" spans="1:12" ht="20.100000000000001" customHeight="1" x14ac:dyDescent="0.25">
      <c r="A28" s="274" t="s">
        <v>206</v>
      </c>
      <c r="B28" s="276" t="s">
        <v>203</v>
      </c>
      <c r="C28" s="275">
        <f>main!M124</f>
        <v>268.60000000000002</v>
      </c>
      <c r="D28" s="275">
        <f>main!N124</f>
        <v>268.60000000000002</v>
      </c>
      <c r="E28" s="275">
        <f>main!O124</f>
        <v>41.6</v>
      </c>
      <c r="F28" s="275">
        <f>main!P124</f>
        <v>41.6</v>
      </c>
      <c r="G28" s="275">
        <f>main!Q124</f>
        <v>0</v>
      </c>
      <c r="H28" s="275">
        <f>main!R124</f>
        <v>-227.00000000000003</v>
      </c>
      <c r="I28" s="275">
        <f>main!S124</f>
        <v>15.487714072970959</v>
      </c>
      <c r="J28" s="275">
        <f>main!T124</f>
        <v>32.6</v>
      </c>
      <c r="K28" s="275">
        <f>main!U124</f>
        <v>9</v>
      </c>
      <c r="L28" s="275">
        <f>main!V124</f>
        <v>127.60736196319019</v>
      </c>
    </row>
    <row r="29" spans="1:12" ht="15.75" x14ac:dyDescent="0.25">
      <c r="A29" s="211" t="s">
        <v>76</v>
      </c>
      <c r="B29" s="272" t="s">
        <v>75</v>
      </c>
      <c r="C29" s="273">
        <f>main!M125</f>
        <v>13655.4</v>
      </c>
      <c r="D29" s="273">
        <f>main!N125</f>
        <v>13655.4</v>
      </c>
      <c r="E29" s="273">
        <f>main!O125</f>
        <v>2124.1</v>
      </c>
      <c r="F29" s="273">
        <f>main!P125</f>
        <v>2118.9</v>
      </c>
      <c r="G29" s="273">
        <f>main!Q125</f>
        <v>5.2</v>
      </c>
      <c r="H29" s="273">
        <f>main!R125</f>
        <v>-11531.3</v>
      </c>
      <c r="I29" s="273">
        <f>main!S125</f>
        <v>15.555018527468986</v>
      </c>
      <c r="J29" s="273">
        <f>main!T125</f>
        <v>1831.7</v>
      </c>
      <c r="K29" s="273">
        <f>main!U125</f>
        <v>292.39999999999986</v>
      </c>
      <c r="L29" s="273">
        <f>main!V125</f>
        <v>115.96331276955834</v>
      </c>
    </row>
    <row r="30" spans="1:12" x14ac:dyDescent="0.25">
      <c r="A30" s="274" t="s">
        <v>206</v>
      </c>
      <c r="B30" s="276" t="s">
        <v>203</v>
      </c>
      <c r="C30" s="275">
        <f>main!M126</f>
        <v>10653.3</v>
      </c>
      <c r="D30" s="275">
        <f>main!N126</f>
        <v>10653.3</v>
      </c>
      <c r="E30" s="275">
        <f>main!O126</f>
        <v>1708.3</v>
      </c>
      <c r="F30" s="275">
        <f>main!P126</f>
        <v>1708.3</v>
      </c>
      <c r="G30" s="275">
        <f>main!Q126</f>
        <v>0</v>
      </c>
      <c r="H30" s="275">
        <f>main!R126</f>
        <v>-8945</v>
      </c>
      <c r="I30" s="275">
        <f>main!S126</f>
        <v>16.035406869233007</v>
      </c>
      <c r="J30" s="275">
        <f>main!T126</f>
        <v>1438.8</v>
      </c>
      <c r="K30" s="275">
        <f>main!U126</f>
        <v>269.5</v>
      </c>
      <c r="L30" s="275">
        <f>main!V126</f>
        <v>118.73088685015291</v>
      </c>
    </row>
    <row r="31" spans="1:12" ht="15.75" x14ac:dyDescent="0.25">
      <c r="A31" s="211" t="s">
        <v>78</v>
      </c>
      <c r="B31" s="272" t="s">
        <v>77</v>
      </c>
      <c r="C31" s="273">
        <f>main!M127</f>
        <v>11530.4</v>
      </c>
      <c r="D31" s="273">
        <f>main!N127</f>
        <v>33459.4</v>
      </c>
      <c r="E31" s="273">
        <f>main!O127</f>
        <v>5973.3000000000011</v>
      </c>
      <c r="F31" s="273">
        <f>main!P127</f>
        <v>5973.3000000000011</v>
      </c>
      <c r="G31" s="273">
        <f>main!Q127</f>
        <v>0</v>
      </c>
      <c r="H31" s="273">
        <f>main!R127</f>
        <v>-27486.1</v>
      </c>
      <c r="I31" s="273">
        <f>main!S127</f>
        <v>17.852382290178546</v>
      </c>
      <c r="J31" s="273">
        <f>main!T127</f>
        <v>4379.7999999999993</v>
      </c>
      <c r="K31" s="273">
        <f>main!U127</f>
        <v>1593.5000000000018</v>
      </c>
      <c r="L31" s="273">
        <f>main!V127</f>
        <v>136.38293986026764</v>
      </c>
    </row>
    <row r="32" spans="1:12" x14ac:dyDescent="0.25">
      <c r="A32" s="274" t="s">
        <v>206</v>
      </c>
      <c r="B32" s="276" t="s">
        <v>203</v>
      </c>
      <c r="C32" s="275">
        <f>main!M128</f>
        <v>482.9</v>
      </c>
      <c r="D32" s="275">
        <f>main!N128</f>
        <v>482.9</v>
      </c>
      <c r="E32" s="275">
        <f>main!O128</f>
        <v>69.599999999999994</v>
      </c>
      <c r="F32" s="275">
        <f>main!P128</f>
        <v>69.599999999999994</v>
      </c>
      <c r="G32" s="275">
        <f>main!Q128</f>
        <v>0</v>
      </c>
      <c r="H32" s="275">
        <f>main!R128</f>
        <v>-413.29999999999995</v>
      </c>
      <c r="I32" s="275">
        <f>main!S128</f>
        <v>14.412921930006211</v>
      </c>
      <c r="J32" s="275">
        <f>main!T128</f>
        <v>55.3</v>
      </c>
      <c r="K32" s="275">
        <f>main!U128</f>
        <v>14.299999999999997</v>
      </c>
      <c r="L32" s="275">
        <f>main!V128</f>
        <v>125.85895117540686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62" t="s">
        <v>282</v>
      </c>
      <c r="G1" s="1062"/>
    </row>
    <row r="2" spans="1:7" ht="20.25" x14ac:dyDescent="0.25">
      <c r="A2" s="1056" t="s">
        <v>283</v>
      </c>
      <c r="B2" s="1056"/>
      <c r="C2" s="1056"/>
      <c r="D2" s="1056"/>
      <c r="E2" s="1056"/>
      <c r="F2" s="1056"/>
      <c r="G2" s="1056"/>
    </row>
    <row r="3" spans="1:7" ht="20.25" x14ac:dyDescent="0.25">
      <c r="A3" s="1056" t="s">
        <v>355</v>
      </c>
      <c r="B3" s="1056"/>
      <c r="C3" s="1056"/>
      <c r="D3" s="1056"/>
      <c r="E3" s="1056"/>
      <c r="F3" s="1056"/>
      <c r="G3" s="1056"/>
    </row>
    <row r="4" spans="1:7" ht="20.25" x14ac:dyDescent="0.25">
      <c r="A4" s="1056" t="s">
        <v>277</v>
      </c>
      <c r="B4" s="1056"/>
      <c r="C4" s="1056"/>
      <c r="D4" s="1056"/>
      <c r="E4" s="1056"/>
      <c r="F4" s="1056"/>
      <c r="G4" s="1056"/>
    </row>
    <row r="5" spans="1:7" ht="20.25" customHeight="1" x14ac:dyDescent="0.25">
      <c r="A5" s="1054" t="str">
        <f>main!A1</f>
        <v>la situația din 28 februarie 2022</v>
      </c>
      <c r="B5" s="1054"/>
      <c r="C5" s="1054"/>
      <c r="D5" s="1054"/>
      <c r="E5" s="1054"/>
      <c r="F5" s="1054"/>
      <c r="G5" s="1054"/>
    </row>
    <row r="6" spans="1:7" ht="20.25" customHeight="1" x14ac:dyDescent="0.25">
      <c r="A6" s="1059"/>
      <c r="B6" s="1059"/>
      <c r="C6" s="1059"/>
      <c r="D6" s="1059"/>
      <c r="E6" s="1059"/>
      <c r="F6" s="1059"/>
      <c r="G6" s="1059"/>
    </row>
    <row r="7" spans="1:7" x14ac:dyDescent="0.25">
      <c r="A7" s="9"/>
      <c r="B7" s="9"/>
      <c r="C7" s="9"/>
      <c r="D7" s="9"/>
      <c r="E7" s="9"/>
      <c r="F7" s="9" t="s">
        <v>1</v>
      </c>
      <c r="G7" s="234" t="s">
        <v>20</v>
      </c>
    </row>
    <row r="8" spans="1:7" ht="34.5" customHeight="1" x14ac:dyDescent="0.25">
      <c r="A8" s="1065" t="s">
        <v>29</v>
      </c>
      <c r="B8" s="1066" t="s">
        <v>231</v>
      </c>
      <c r="C8" s="1066" t="s">
        <v>343</v>
      </c>
      <c r="D8" s="1070" t="s">
        <v>23</v>
      </c>
      <c r="E8" s="1070" t="s">
        <v>30</v>
      </c>
      <c r="F8" s="1068" t="s">
        <v>24</v>
      </c>
      <c r="G8" s="1069"/>
    </row>
    <row r="9" spans="1:7" ht="31.5" x14ac:dyDescent="0.25">
      <c r="A9" s="1065"/>
      <c r="B9" s="1067"/>
      <c r="C9" s="1067"/>
      <c r="D9" s="1071"/>
      <c r="E9" s="1071"/>
      <c r="F9" s="270" t="s">
        <v>281</v>
      </c>
      <c r="G9" s="270" t="s">
        <v>25</v>
      </c>
    </row>
    <row r="10" spans="1:7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25">
      <c r="A11" s="278" t="s">
        <v>55</v>
      </c>
      <c r="B11" s="286" t="s">
        <v>54</v>
      </c>
      <c r="C11" s="279">
        <f>main!AI75</f>
        <v>31224.2</v>
      </c>
      <c r="D11" s="279">
        <f>main!AJ75</f>
        <v>31224.2</v>
      </c>
      <c r="E11" s="279">
        <f>main!AK75</f>
        <v>4962.5</v>
      </c>
      <c r="F11" s="279">
        <f>main!AL75</f>
        <v>-26261.7</v>
      </c>
      <c r="G11" s="279">
        <f>main!AM75</f>
        <v>15.893121360995638</v>
      </c>
    </row>
    <row r="12" spans="1:7" ht="15.75" customHeight="1" x14ac:dyDescent="0.25">
      <c r="A12" s="194" t="s">
        <v>19</v>
      </c>
      <c r="B12" s="284"/>
      <c r="C12" s="284"/>
      <c r="D12" s="281"/>
      <c r="E12" s="281"/>
      <c r="F12" s="281"/>
      <c r="G12" s="281"/>
    </row>
    <row r="13" spans="1:7" ht="18.75" x14ac:dyDescent="0.25">
      <c r="A13" s="280" t="s">
        <v>56</v>
      </c>
      <c r="B13" s="283">
        <v>2</v>
      </c>
      <c r="C13" s="281">
        <f>main!AI77</f>
        <v>31203.100000000002</v>
      </c>
      <c r="D13" s="281">
        <f>main!AJ77</f>
        <v>31203.100000000002</v>
      </c>
      <c r="E13" s="281">
        <f>main!AK77</f>
        <v>4961.7</v>
      </c>
      <c r="F13" s="281">
        <f>main!AL77</f>
        <v>-26241.4</v>
      </c>
      <c r="G13" s="281">
        <f>main!AM77</f>
        <v>15.901304678060832</v>
      </c>
    </row>
    <row r="14" spans="1:7" ht="20.25" customHeight="1" x14ac:dyDescent="0.25">
      <c r="A14" s="59" t="s">
        <v>223</v>
      </c>
      <c r="B14" s="287">
        <v>21</v>
      </c>
      <c r="C14" s="249">
        <f>main!AI78</f>
        <v>184.8</v>
      </c>
      <c r="D14" s="249">
        <f>main!AJ78</f>
        <v>184.8</v>
      </c>
      <c r="E14" s="249">
        <f>main!AK78</f>
        <v>23.1</v>
      </c>
      <c r="F14" s="249">
        <f>main!AL78</f>
        <v>-161.70000000000002</v>
      </c>
      <c r="G14" s="249">
        <f>main!AM78</f>
        <v>12.5</v>
      </c>
    </row>
    <row r="15" spans="1:7" ht="15.75" x14ac:dyDescent="0.25">
      <c r="A15" s="59" t="s">
        <v>222</v>
      </c>
      <c r="B15" s="287">
        <v>22</v>
      </c>
      <c r="C15" s="249">
        <f>main!AI79</f>
        <v>329.2</v>
      </c>
      <c r="D15" s="249">
        <f>main!AJ79</f>
        <v>329.2</v>
      </c>
      <c r="E15" s="249">
        <f>main!AK79</f>
        <v>39.299999999999997</v>
      </c>
      <c r="F15" s="249">
        <f>main!AL79</f>
        <v>-289.89999999999998</v>
      </c>
      <c r="G15" s="249">
        <f>main!AM79</f>
        <v>11.938031591737545</v>
      </c>
    </row>
    <row r="16" spans="1:7" ht="15.75" hidden="1" x14ac:dyDescent="0.25">
      <c r="A16" s="59" t="s">
        <v>337</v>
      </c>
      <c r="B16" s="287">
        <v>24</v>
      </c>
      <c r="C16" s="287"/>
      <c r="D16" s="249">
        <f>main!AJ80</f>
        <v>0</v>
      </c>
      <c r="E16" s="249">
        <f>main!AK80</f>
        <v>0</v>
      </c>
      <c r="F16" s="249">
        <f>main!AL80</f>
        <v>0</v>
      </c>
      <c r="G16" s="249" t="str">
        <f>main!AM80</f>
        <v xml:space="preserve"> </v>
      </c>
    </row>
    <row r="17" spans="1:7" hidden="1" x14ac:dyDescent="0.25">
      <c r="A17" s="105" t="s">
        <v>338</v>
      </c>
      <c r="B17" s="288">
        <v>241</v>
      </c>
      <c r="C17" s="288"/>
      <c r="D17" s="248">
        <f>main!AJ82</f>
        <v>0</v>
      </c>
      <c r="E17" s="248">
        <f>main!AK82</f>
        <v>0</v>
      </c>
      <c r="F17" s="248">
        <f>main!AL82</f>
        <v>0</v>
      </c>
      <c r="G17" s="248">
        <f>main!AM82</f>
        <v>0</v>
      </c>
    </row>
    <row r="18" spans="1:7" hidden="1" x14ac:dyDescent="0.25">
      <c r="A18" s="105" t="s">
        <v>339</v>
      </c>
      <c r="B18" s="288">
        <v>242</v>
      </c>
      <c r="C18" s="288"/>
      <c r="D18" s="248">
        <f>main!AJ83</f>
        <v>0</v>
      </c>
      <c r="E18" s="248">
        <f>main!AK83</f>
        <v>0</v>
      </c>
      <c r="F18" s="248">
        <f>main!AL83</f>
        <v>0</v>
      </c>
      <c r="G18" s="248">
        <f>main!AM83</f>
        <v>0</v>
      </c>
    </row>
    <row r="19" spans="1:7" ht="25.5" hidden="1" x14ac:dyDescent="0.25">
      <c r="A19" s="188" t="s">
        <v>340</v>
      </c>
      <c r="B19" s="288">
        <v>243</v>
      </c>
      <c r="C19" s="288"/>
      <c r="D19" s="248">
        <f>main!AJ84</f>
        <v>0</v>
      </c>
      <c r="E19" s="248">
        <f>main!AK84</f>
        <v>0</v>
      </c>
      <c r="F19" s="248">
        <f>main!AL84</f>
        <v>0</v>
      </c>
      <c r="G19" s="248">
        <f>main!AM84</f>
        <v>0</v>
      </c>
    </row>
    <row r="20" spans="1:7" ht="15.75" hidden="1" x14ac:dyDescent="0.25">
      <c r="A20" s="59" t="s">
        <v>224</v>
      </c>
      <c r="B20" s="287">
        <v>25</v>
      </c>
      <c r="C20" s="287"/>
      <c r="D20" s="249">
        <f>main!AJ85</f>
        <v>0</v>
      </c>
      <c r="E20" s="249">
        <f>main!AK85</f>
        <v>0</v>
      </c>
      <c r="F20" s="249">
        <f>main!AL85</f>
        <v>0</v>
      </c>
      <c r="G20" s="249" t="str">
        <f>main!AM85</f>
        <v xml:space="preserve"> </v>
      </c>
    </row>
    <row r="21" spans="1:7" ht="18.75" customHeight="1" x14ac:dyDescent="0.25">
      <c r="A21" s="59" t="s">
        <v>220</v>
      </c>
      <c r="B21" s="287">
        <v>27</v>
      </c>
      <c r="C21" s="249">
        <f>main!AI87</f>
        <v>30683.9</v>
      </c>
      <c r="D21" s="249">
        <f>main!AJ87</f>
        <v>30683.9</v>
      </c>
      <c r="E21" s="249">
        <f>main!AK87</f>
        <v>4898.3</v>
      </c>
      <c r="F21" s="249">
        <f>main!AL87</f>
        <v>-25785.600000000002</v>
      </c>
      <c r="G21" s="249">
        <f>main!AM87</f>
        <v>15.963746459869835</v>
      </c>
    </row>
    <row r="22" spans="1:7" ht="15.75" x14ac:dyDescent="0.25">
      <c r="A22" s="59" t="s">
        <v>219</v>
      </c>
      <c r="B22" s="287">
        <v>28</v>
      </c>
      <c r="C22" s="249">
        <f>main!AI88</f>
        <v>5.2</v>
      </c>
      <c r="D22" s="249">
        <f>main!AJ88</f>
        <v>5.2</v>
      </c>
      <c r="E22" s="249">
        <f>main!AK88</f>
        <v>1</v>
      </c>
      <c r="F22" s="249">
        <f>main!AL88</f>
        <v>-4.2</v>
      </c>
      <c r="G22" s="249">
        <f>main!AM88</f>
        <v>19.23076923076923</v>
      </c>
    </row>
    <row r="23" spans="1:7" ht="18.75" x14ac:dyDescent="0.25">
      <c r="A23" s="282" t="s">
        <v>209</v>
      </c>
      <c r="B23" s="283">
        <v>3</v>
      </c>
      <c r="C23" s="281">
        <f>main!AI94</f>
        <v>21.099999999999998</v>
      </c>
      <c r="D23" s="281">
        <f>main!AJ94</f>
        <v>21.099999999999998</v>
      </c>
      <c r="E23" s="281">
        <f>main!AK94</f>
        <v>0.8</v>
      </c>
      <c r="F23" s="281">
        <f>main!AL94</f>
        <v>-20.299999999999997</v>
      </c>
      <c r="G23" s="281">
        <f>main!AM94</f>
        <v>3.7914691943127963</v>
      </c>
    </row>
    <row r="24" spans="1:7" ht="15.75" x14ac:dyDescent="0.25">
      <c r="A24" s="59" t="s">
        <v>210</v>
      </c>
      <c r="B24" s="336">
        <v>31</v>
      </c>
      <c r="C24" s="249">
        <f>main!AI95</f>
        <v>15.7</v>
      </c>
      <c r="D24" s="249">
        <f>main!AJ95</f>
        <v>15.7</v>
      </c>
      <c r="E24" s="249">
        <f>main!AK95</f>
        <v>0.5</v>
      </c>
      <c r="F24" s="249">
        <f>main!AL95</f>
        <v>-15.2</v>
      </c>
      <c r="G24" s="249">
        <f>main!AM95</f>
        <v>3.1847133757961785</v>
      </c>
    </row>
    <row r="25" spans="1:7" ht="18.75" x14ac:dyDescent="0.25">
      <c r="A25" s="100" t="s">
        <v>11</v>
      </c>
      <c r="B25" s="336"/>
      <c r="C25" s="336"/>
      <c r="D25" s="268"/>
      <c r="E25" s="268"/>
      <c r="F25" s="268"/>
      <c r="G25" s="268"/>
    </row>
    <row r="26" spans="1:7" x14ac:dyDescent="0.25">
      <c r="A26" s="212" t="s">
        <v>230</v>
      </c>
      <c r="B26" s="337">
        <v>3192</v>
      </c>
      <c r="C26" s="243">
        <f>main!AI97</f>
        <v>0.5</v>
      </c>
      <c r="D26" s="243">
        <f>main!AJ97</f>
        <v>0.5</v>
      </c>
      <c r="E26" s="243">
        <f>main!AK97</f>
        <v>0</v>
      </c>
      <c r="F26" s="243">
        <f>main!AL97</f>
        <v>-0.5</v>
      </c>
      <c r="G26" s="243">
        <f>main!AM97</f>
        <v>0</v>
      </c>
    </row>
    <row r="27" spans="1:7" ht="15.75" x14ac:dyDescent="0.25">
      <c r="A27" s="59" t="s">
        <v>361</v>
      </c>
      <c r="B27" s="336" t="s">
        <v>358</v>
      </c>
      <c r="C27" s="247">
        <f>main!AI98</f>
        <v>4.2</v>
      </c>
      <c r="D27" s="247">
        <f>main!AJ98</f>
        <v>4.2</v>
      </c>
      <c r="E27" s="247">
        <f>main!AK98</f>
        <v>0.3</v>
      </c>
      <c r="F27" s="247">
        <f>main!AL98</f>
        <v>-3.9000000000000004</v>
      </c>
      <c r="G27" s="247">
        <f>main!AM98</f>
        <v>7.1428571428571423</v>
      </c>
    </row>
    <row r="28" spans="1:7" ht="31.5" hidden="1" x14ac:dyDescent="0.25">
      <c r="A28" s="59" t="s">
        <v>273</v>
      </c>
      <c r="B28" s="338" t="s">
        <v>274</v>
      </c>
      <c r="C28" s="338"/>
      <c r="D28" s="247">
        <f>main!AJ101</f>
        <v>1.2</v>
      </c>
      <c r="E28" s="247">
        <f>main!AK101</f>
        <v>0</v>
      </c>
      <c r="F28" s="247">
        <f>main!AL101</f>
        <v>-1.2</v>
      </c>
      <c r="G28" s="247">
        <f>main!AM101</f>
        <v>0</v>
      </c>
    </row>
    <row r="29" spans="1:7" ht="31.5" x14ac:dyDescent="0.25">
      <c r="A29" s="290" t="s">
        <v>273</v>
      </c>
      <c r="B29" s="251" t="s">
        <v>360</v>
      </c>
      <c r="C29" s="339">
        <f>main!AI101</f>
        <v>1.2</v>
      </c>
      <c r="D29" s="339">
        <f>main!AJ101</f>
        <v>1.2</v>
      </c>
      <c r="E29" s="339">
        <f>main!AK101</f>
        <v>0</v>
      </c>
      <c r="F29" s="339">
        <f>main!AL101</f>
        <v>-1.2</v>
      </c>
      <c r="G29" s="339">
        <f>main!AM101</f>
        <v>0</v>
      </c>
    </row>
  </sheetData>
  <mergeCells count="12"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62" t="s">
        <v>353</v>
      </c>
      <c r="G1" s="1062"/>
    </row>
    <row r="2" spans="1:10" ht="20.25" x14ac:dyDescent="0.25">
      <c r="A2" s="1056" t="s">
        <v>283</v>
      </c>
      <c r="B2" s="1056"/>
      <c r="C2" s="1056"/>
      <c r="D2" s="1056"/>
      <c r="E2" s="1056"/>
      <c r="F2" s="1056"/>
      <c r="G2" s="1056"/>
    </row>
    <row r="3" spans="1:10" ht="20.25" x14ac:dyDescent="0.25">
      <c r="A3" s="1056" t="s">
        <v>356</v>
      </c>
      <c r="B3" s="1056"/>
      <c r="C3" s="1056"/>
      <c r="D3" s="1056"/>
      <c r="E3" s="1056"/>
      <c r="F3" s="1056"/>
      <c r="G3" s="1056"/>
      <c r="H3" s="13"/>
      <c r="I3" s="13"/>
      <c r="J3" s="13"/>
    </row>
    <row r="4" spans="1:10" ht="20.25" x14ac:dyDescent="0.25">
      <c r="A4" s="1056" t="s">
        <v>277</v>
      </c>
      <c r="B4" s="1056"/>
      <c r="C4" s="1056"/>
      <c r="D4" s="1056"/>
      <c r="E4" s="1056"/>
      <c r="F4" s="1056"/>
      <c r="G4" s="1056"/>
    </row>
    <row r="5" spans="1:10" ht="20.25" customHeight="1" x14ac:dyDescent="0.25">
      <c r="A5" s="1054" t="str">
        <f>main!A1</f>
        <v>la situația din 28 februarie 2022</v>
      </c>
      <c r="B5" s="1054"/>
      <c r="C5" s="1054"/>
      <c r="D5" s="1054"/>
      <c r="E5" s="1054"/>
      <c r="F5" s="1054"/>
      <c r="G5" s="1054"/>
    </row>
    <row r="6" spans="1:10" ht="20.25" customHeight="1" x14ac:dyDescent="0.25">
      <c r="A6" s="1059"/>
      <c r="B6" s="1059"/>
      <c r="C6" s="1059"/>
      <c r="D6" s="1059"/>
      <c r="E6" s="1059"/>
      <c r="F6" s="1059"/>
      <c r="G6" s="1059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34" t="s">
        <v>20</v>
      </c>
    </row>
    <row r="8" spans="1:10" ht="35.25" customHeight="1" x14ac:dyDescent="0.25">
      <c r="A8" s="1065" t="s">
        <v>29</v>
      </c>
      <c r="B8" s="1066" t="s">
        <v>231</v>
      </c>
      <c r="C8" s="1066" t="s">
        <v>343</v>
      </c>
      <c r="D8" s="1070" t="s">
        <v>23</v>
      </c>
      <c r="E8" s="1070" t="s">
        <v>30</v>
      </c>
      <c r="F8" s="1068" t="s">
        <v>24</v>
      </c>
      <c r="G8" s="1069"/>
    </row>
    <row r="9" spans="1:10" ht="31.5" x14ac:dyDescent="0.25">
      <c r="A9" s="1065"/>
      <c r="B9" s="1067"/>
      <c r="C9" s="1067"/>
      <c r="D9" s="1071"/>
      <c r="E9" s="1071"/>
      <c r="F9" s="270" t="s">
        <v>281</v>
      </c>
      <c r="G9" s="270" t="s">
        <v>25</v>
      </c>
    </row>
    <row r="10" spans="1:10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25">
      <c r="A11" s="278" t="s">
        <v>55</v>
      </c>
      <c r="B11" s="286" t="s">
        <v>54</v>
      </c>
      <c r="C11" s="279">
        <f>main!AQ75</f>
        <v>12287.6</v>
      </c>
      <c r="D11" s="279">
        <f>main!AR75</f>
        <v>12287.6</v>
      </c>
      <c r="E11" s="279">
        <f>main!AS75</f>
        <v>1858.8</v>
      </c>
      <c r="F11" s="279">
        <f>main!AT75</f>
        <v>-10428.800000000001</v>
      </c>
      <c r="G11" s="279">
        <f>main!AU75</f>
        <v>15.127445554868322</v>
      </c>
    </row>
    <row r="12" spans="1:10" ht="13.5" customHeight="1" x14ac:dyDescent="0.25">
      <c r="A12" s="194" t="s">
        <v>19</v>
      </c>
      <c r="B12" s="284"/>
      <c r="C12" s="284"/>
      <c r="D12" s="281"/>
      <c r="E12" s="281"/>
      <c r="F12" s="281"/>
      <c r="G12" s="281"/>
    </row>
    <row r="13" spans="1:10" ht="18.75" x14ac:dyDescent="0.25">
      <c r="A13" s="280" t="s">
        <v>56</v>
      </c>
      <c r="B13" s="283">
        <v>2</v>
      </c>
      <c r="C13" s="281">
        <f>main!AQ77</f>
        <v>12237.5</v>
      </c>
      <c r="D13" s="281">
        <f>main!AR77</f>
        <v>12237.5</v>
      </c>
      <c r="E13" s="281">
        <f>main!AS77</f>
        <v>1858.3</v>
      </c>
      <c r="F13" s="281">
        <f>main!AT77</f>
        <v>-10379.200000000001</v>
      </c>
      <c r="G13" s="281">
        <f>main!AU77</f>
        <v>15.185291113381</v>
      </c>
    </row>
    <row r="14" spans="1:10" ht="18" customHeight="1" x14ac:dyDescent="0.25">
      <c r="A14" s="59" t="s">
        <v>223</v>
      </c>
      <c r="B14" s="287">
        <v>21</v>
      </c>
      <c r="C14" s="249">
        <f>main!AQ78</f>
        <v>83.1</v>
      </c>
      <c r="D14" s="249">
        <f>main!AR78</f>
        <v>83.1</v>
      </c>
      <c r="E14" s="249">
        <f>main!AS78</f>
        <v>5.5</v>
      </c>
      <c r="F14" s="249">
        <f>main!AT78</f>
        <v>-77.599999999999994</v>
      </c>
      <c r="G14" s="249">
        <f>main!AU78</f>
        <v>6.6185318892900122</v>
      </c>
    </row>
    <row r="15" spans="1:10" ht="21" customHeight="1" x14ac:dyDescent="0.25">
      <c r="A15" s="59" t="s">
        <v>222</v>
      </c>
      <c r="B15" s="287">
        <v>22</v>
      </c>
      <c r="C15" s="249">
        <f>main!AQ79</f>
        <v>12153.9</v>
      </c>
      <c r="D15" s="249">
        <f>main!AR79</f>
        <v>12153.9</v>
      </c>
      <c r="E15" s="249">
        <f>main!AS79</f>
        <v>1852.8</v>
      </c>
      <c r="F15" s="249">
        <f>main!AT79</f>
        <v>-10301.1</v>
      </c>
      <c r="G15" s="249">
        <f>main!AU79</f>
        <v>15.244489423148124</v>
      </c>
    </row>
    <row r="16" spans="1:10" ht="15.75" hidden="1" x14ac:dyDescent="0.25">
      <c r="A16" s="59" t="s">
        <v>337</v>
      </c>
      <c r="B16" s="287">
        <v>24</v>
      </c>
      <c r="C16" s="287"/>
      <c r="D16" s="249">
        <f>main!AR80</f>
        <v>0</v>
      </c>
      <c r="E16" s="249">
        <f>main!AS80</f>
        <v>0</v>
      </c>
      <c r="F16" s="249">
        <f>main!AT80</f>
        <v>0</v>
      </c>
      <c r="G16" s="249" t="str">
        <f>main!AU80</f>
        <v xml:space="preserve"> </v>
      </c>
    </row>
    <row r="17" spans="1:7" hidden="1" x14ac:dyDescent="0.25">
      <c r="A17" s="105" t="s">
        <v>338</v>
      </c>
      <c r="B17" s="288">
        <v>241</v>
      </c>
      <c r="C17" s="288"/>
      <c r="D17" s="248">
        <f>main!AR82</f>
        <v>0</v>
      </c>
      <c r="E17" s="248">
        <f>main!AS82</f>
        <v>0</v>
      </c>
      <c r="F17" s="248">
        <f>main!AT82</f>
        <v>0</v>
      </c>
      <c r="G17" s="248" t="str">
        <f>main!AU82</f>
        <v xml:space="preserve"> </v>
      </c>
    </row>
    <row r="18" spans="1:7" hidden="1" x14ac:dyDescent="0.25">
      <c r="A18" s="105" t="s">
        <v>339</v>
      </c>
      <c r="B18" s="288">
        <v>242</v>
      </c>
      <c r="C18" s="288"/>
      <c r="D18" s="248">
        <f>main!AR83</f>
        <v>0</v>
      </c>
      <c r="E18" s="248">
        <f>main!AS83</f>
        <v>0</v>
      </c>
      <c r="F18" s="248">
        <f>main!AT83</f>
        <v>0</v>
      </c>
      <c r="G18" s="248" t="str">
        <f>main!AU83</f>
        <v xml:space="preserve"> </v>
      </c>
    </row>
    <row r="19" spans="1:7" ht="25.5" hidden="1" x14ac:dyDescent="0.25">
      <c r="A19" s="188" t="s">
        <v>340</v>
      </c>
      <c r="B19" s="288">
        <v>243</v>
      </c>
      <c r="C19" s="288"/>
      <c r="D19" s="248">
        <f>main!AR84</f>
        <v>0</v>
      </c>
      <c r="E19" s="248">
        <f>main!AS84</f>
        <v>0</v>
      </c>
      <c r="F19" s="248">
        <f>main!AT84</f>
        <v>0</v>
      </c>
      <c r="G19" s="248">
        <f>main!AU84</f>
        <v>0</v>
      </c>
    </row>
    <row r="20" spans="1:7" ht="15.75" hidden="1" x14ac:dyDescent="0.25">
      <c r="A20" s="59" t="s">
        <v>224</v>
      </c>
      <c r="B20" s="287">
        <v>25</v>
      </c>
      <c r="C20" s="287"/>
      <c r="D20" s="249">
        <f>main!AR85</f>
        <v>0</v>
      </c>
      <c r="E20" s="249">
        <f>main!AS85</f>
        <v>0</v>
      </c>
      <c r="F20" s="249">
        <f>main!AT85</f>
        <v>0</v>
      </c>
      <c r="G20" s="249" t="str">
        <f>main!AU85</f>
        <v xml:space="preserve"> </v>
      </c>
    </row>
    <row r="21" spans="1:7" ht="15.75" x14ac:dyDescent="0.25">
      <c r="A21" s="59" t="s">
        <v>220</v>
      </c>
      <c r="B21" s="287">
        <v>27</v>
      </c>
      <c r="C21" s="249">
        <f>main!AQ87</f>
        <v>0.5</v>
      </c>
      <c r="D21" s="249">
        <f>main!AR87</f>
        <v>0.5</v>
      </c>
      <c r="E21" s="249">
        <f>main!AS87</f>
        <v>0</v>
      </c>
      <c r="F21" s="249">
        <f>main!AT87</f>
        <v>-0.5</v>
      </c>
      <c r="G21" s="249">
        <f>main!AU87</f>
        <v>0</v>
      </c>
    </row>
    <row r="22" spans="1:7" ht="15.75" hidden="1" x14ac:dyDescent="0.25">
      <c r="A22" s="59" t="s">
        <v>219</v>
      </c>
      <c r="B22" s="287">
        <v>28</v>
      </c>
      <c r="C22" s="287"/>
      <c r="D22" s="249">
        <f>main!AR88</f>
        <v>0</v>
      </c>
      <c r="E22" s="249">
        <f>main!AS88</f>
        <v>0</v>
      </c>
      <c r="F22" s="249">
        <f>main!AT88</f>
        <v>0</v>
      </c>
      <c r="G22" s="249" t="str">
        <f>main!AU88</f>
        <v xml:space="preserve"> </v>
      </c>
    </row>
    <row r="23" spans="1:7" ht="18.75" x14ac:dyDescent="0.25">
      <c r="A23" s="282" t="s">
        <v>209</v>
      </c>
      <c r="B23" s="283">
        <v>3</v>
      </c>
      <c r="C23" s="281">
        <f>main!AQ94</f>
        <v>50.1</v>
      </c>
      <c r="D23" s="281">
        <f>main!AR94</f>
        <v>50.1</v>
      </c>
      <c r="E23" s="281">
        <f>main!AS94</f>
        <v>0.5</v>
      </c>
      <c r="F23" s="281">
        <f>main!AT94</f>
        <v>-49.6</v>
      </c>
      <c r="G23" s="281">
        <f>main!AU94</f>
        <v>0.99800399201596801</v>
      </c>
    </row>
    <row r="24" spans="1:7" ht="21" customHeight="1" x14ac:dyDescent="0.25">
      <c r="A24" s="59" t="s">
        <v>210</v>
      </c>
      <c r="B24" s="287">
        <v>31</v>
      </c>
      <c r="C24" s="249">
        <f>main!AQ95</f>
        <v>19</v>
      </c>
      <c r="D24" s="249">
        <f>main!AR95</f>
        <v>19</v>
      </c>
      <c r="E24" s="249">
        <f>main!AS95</f>
        <v>0.1</v>
      </c>
      <c r="F24" s="249">
        <f>main!AT95</f>
        <v>-18.899999999999999</v>
      </c>
      <c r="G24" s="249">
        <f>main!AU95</f>
        <v>0.52631578947368418</v>
      </c>
    </row>
    <row r="25" spans="1:7" ht="14.25" customHeight="1" x14ac:dyDescent="0.25">
      <c r="A25" s="100" t="s">
        <v>11</v>
      </c>
      <c r="B25" s="287"/>
      <c r="C25" s="287"/>
      <c r="D25" s="285"/>
      <c r="E25" s="285"/>
      <c r="F25" s="285"/>
      <c r="G25" s="285"/>
    </row>
    <row r="26" spans="1:7" x14ac:dyDescent="0.25">
      <c r="A26" s="212" t="s">
        <v>230</v>
      </c>
      <c r="B26" s="288">
        <v>3192</v>
      </c>
      <c r="C26" s="248">
        <f>main!AQ97</f>
        <v>0</v>
      </c>
      <c r="D26" s="248">
        <f>main!AR97</f>
        <v>0</v>
      </c>
      <c r="E26" s="248">
        <f>main!AS97</f>
        <v>0</v>
      </c>
      <c r="F26" s="248">
        <f>main!AT97</f>
        <v>0</v>
      </c>
      <c r="G26" s="248" t="str">
        <f>main!AU97</f>
        <v xml:space="preserve"> </v>
      </c>
    </row>
    <row r="27" spans="1:7" ht="15.75" hidden="1" x14ac:dyDescent="0.25">
      <c r="A27" s="59" t="s">
        <v>211</v>
      </c>
      <c r="B27" s="287">
        <v>32</v>
      </c>
      <c r="C27" s="287"/>
      <c r="D27" s="249">
        <f>main!AR99</f>
        <v>0</v>
      </c>
      <c r="E27" s="249">
        <f>main!AS99</f>
        <v>0</v>
      </c>
      <c r="F27" s="249">
        <f>main!AT99</f>
        <v>0</v>
      </c>
      <c r="G27" s="249" t="str">
        <f>main!AU99</f>
        <v xml:space="preserve"> </v>
      </c>
    </row>
    <row r="28" spans="1:7" ht="20.25" customHeight="1" x14ac:dyDescent="0.25">
      <c r="A28" s="59" t="s">
        <v>362</v>
      </c>
      <c r="B28" s="287" t="s">
        <v>358</v>
      </c>
      <c r="C28" s="249">
        <f>main!AQ98</f>
        <v>31.1</v>
      </c>
      <c r="D28" s="249">
        <f>main!AR98</f>
        <v>31.1</v>
      </c>
      <c r="E28" s="249">
        <f>main!AS98</f>
        <v>0.4</v>
      </c>
      <c r="F28" s="249">
        <f>main!AT98</f>
        <v>-30.700000000000003</v>
      </c>
      <c r="G28" s="249">
        <f>main!AU98</f>
        <v>1.2861736334405145</v>
      </c>
    </row>
    <row r="29" spans="1:7" ht="47.25" hidden="1" x14ac:dyDescent="0.25">
      <c r="A29" s="59" t="s">
        <v>273</v>
      </c>
      <c r="B29" s="277" t="s">
        <v>274</v>
      </c>
      <c r="C29" s="277"/>
      <c r="D29" s="249">
        <f>main!AR101</f>
        <v>0</v>
      </c>
      <c r="E29" s="249">
        <f>main!AS101</f>
        <v>0</v>
      </c>
      <c r="F29" s="249">
        <f>main!AT101</f>
        <v>0</v>
      </c>
      <c r="G29" s="249" t="str">
        <f>main!AU101</f>
        <v xml:space="preserve"> </v>
      </c>
    </row>
  </sheetData>
  <mergeCells count="12"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35" t="s">
        <v>44</v>
      </c>
      <c r="B1" s="347">
        <v>159.5</v>
      </c>
      <c r="C1">
        <f>B1/$B$5*100</f>
        <v>0.93723741193200183</v>
      </c>
      <c r="D1">
        <v>0.9</v>
      </c>
    </row>
    <row r="2" spans="1:4" ht="15.75" x14ac:dyDescent="0.25">
      <c r="A2" s="60" t="s">
        <v>40</v>
      </c>
      <c r="B2" s="347">
        <v>779.9</v>
      </c>
      <c r="C2">
        <f>B2/$B$5*100</f>
        <v>4.5827677590330298</v>
      </c>
      <c r="D2">
        <v>4.5999999999999996</v>
      </c>
    </row>
    <row r="3" spans="1:4" ht="31.5" x14ac:dyDescent="0.25">
      <c r="A3" s="343" t="s">
        <v>57</v>
      </c>
      <c r="B3" s="347">
        <v>5087.3</v>
      </c>
      <c r="C3">
        <f>B3/$B$5*100</f>
        <v>29.893466368160958</v>
      </c>
      <c r="D3">
        <v>29.9</v>
      </c>
    </row>
    <row r="4" spans="1:4" x14ac:dyDescent="0.25">
      <c r="A4" s="346" t="s">
        <v>32</v>
      </c>
      <c r="B4" s="347">
        <v>10991.4</v>
      </c>
      <c r="C4">
        <f>B4/$B$5*100</f>
        <v>64.586528460874021</v>
      </c>
      <c r="D4">
        <v>64.599999999999994</v>
      </c>
    </row>
    <row r="5" spans="1:4" x14ac:dyDescent="0.25">
      <c r="B5" s="347">
        <f>B1+B2+B3+B4</f>
        <v>17018.099999999999</v>
      </c>
    </row>
    <row r="8" spans="1:4" x14ac:dyDescent="0.25">
      <c r="A8" s="346" t="s">
        <v>32</v>
      </c>
      <c r="B8" s="347">
        <v>29231</v>
      </c>
      <c r="C8">
        <f>B8/B12*100</f>
        <v>63.619090732998309</v>
      </c>
      <c r="D8">
        <v>63.6</v>
      </c>
    </row>
    <row r="9" spans="1:4" ht="31.5" x14ac:dyDescent="0.25">
      <c r="A9" s="343" t="s">
        <v>57</v>
      </c>
      <c r="B9" s="347">
        <v>13271.1</v>
      </c>
      <c r="C9">
        <f>B9/B12*100</f>
        <v>28.883559064920593</v>
      </c>
      <c r="D9">
        <v>28.9</v>
      </c>
    </row>
    <row r="10" spans="1:4" ht="15.75" x14ac:dyDescent="0.25">
      <c r="A10" s="60" t="s">
        <v>40</v>
      </c>
      <c r="B10" s="347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35" t="s">
        <v>44</v>
      </c>
      <c r="B11" s="347">
        <v>1373</v>
      </c>
      <c r="C11">
        <f>B11/B12*100</f>
        <v>2.9882320678870609</v>
      </c>
      <c r="D11">
        <v>3</v>
      </c>
    </row>
    <row r="12" spans="1:4" x14ac:dyDescent="0.25">
      <c r="B12" s="359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49" t="s">
        <v>301</v>
      </c>
    </row>
    <row r="2" spans="1:10" ht="15.75" x14ac:dyDescent="0.25">
      <c r="A2" s="211" t="s">
        <v>68</v>
      </c>
      <c r="B2" s="250">
        <v>172.6</v>
      </c>
      <c r="C2" s="350">
        <f>B2/$B$12*100</f>
        <v>0.35636123384399387</v>
      </c>
      <c r="D2" s="250">
        <v>0.3</v>
      </c>
      <c r="E2">
        <v>0.4</v>
      </c>
    </row>
    <row r="3" spans="1:10" ht="15.75" x14ac:dyDescent="0.25">
      <c r="A3" s="211" t="s">
        <v>63</v>
      </c>
      <c r="B3" s="250">
        <v>548.4</v>
      </c>
      <c r="C3" s="350">
        <f t="shared" ref="C3:C11" si="0">B3/$B$12*100</f>
        <v>1.1322624602551927</v>
      </c>
      <c r="D3" s="250">
        <v>1.1000000000000001</v>
      </c>
      <c r="E3">
        <v>1.1000000000000001</v>
      </c>
      <c r="J3" s="273"/>
    </row>
    <row r="4" spans="1:10" ht="31.5" x14ac:dyDescent="0.25">
      <c r="A4" s="211" t="s">
        <v>70</v>
      </c>
      <c r="B4" s="250">
        <v>1143.4000000000001</v>
      </c>
      <c r="C4" s="350">
        <f t="shared" si="0"/>
        <v>2.3607383243176283</v>
      </c>
      <c r="D4" s="250">
        <v>2.2000000000000002</v>
      </c>
      <c r="E4">
        <v>2.4</v>
      </c>
      <c r="J4" s="275"/>
    </row>
    <row r="5" spans="1:10" ht="15.75" x14ac:dyDescent="0.25">
      <c r="A5" s="211" t="s">
        <v>74</v>
      </c>
      <c r="B5" s="250">
        <v>1177.2</v>
      </c>
      <c r="C5" s="350">
        <f t="shared" si="0"/>
        <v>2.4305240120576452</v>
      </c>
      <c r="D5" s="250">
        <v>2.4</v>
      </c>
      <c r="E5">
        <v>2.4</v>
      </c>
      <c r="J5" s="273"/>
    </row>
    <row r="6" spans="1:10" ht="15.75" x14ac:dyDescent="0.25">
      <c r="A6" s="211" t="s">
        <v>64</v>
      </c>
      <c r="B6" s="250">
        <v>3349.6</v>
      </c>
      <c r="C6" s="350">
        <f t="shared" si="0"/>
        <v>6.9158029483420727</v>
      </c>
      <c r="D6" s="250">
        <v>6.6</v>
      </c>
      <c r="E6">
        <v>6.9</v>
      </c>
      <c r="J6" s="275"/>
    </row>
    <row r="7" spans="1:10" ht="15.75" x14ac:dyDescent="0.25">
      <c r="A7" s="211" t="s">
        <v>59</v>
      </c>
      <c r="B7" s="250">
        <v>4600.3999999999996</v>
      </c>
      <c r="C7" s="350">
        <f t="shared" si="0"/>
        <v>9.4982863277862641</v>
      </c>
      <c r="D7" s="250">
        <v>9.4</v>
      </c>
      <c r="E7">
        <v>9.5</v>
      </c>
      <c r="J7" s="273"/>
    </row>
    <row r="8" spans="1:10" ht="15.75" x14ac:dyDescent="0.25">
      <c r="A8" s="211" t="s">
        <v>62</v>
      </c>
      <c r="B8" s="250">
        <v>5115.8999999999996</v>
      </c>
      <c r="C8" s="350">
        <f t="shared" si="0"/>
        <v>10.562621299087418</v>
      </c>
      <c r="D8" s="250">
        <v>10.4</v>
      </c>
      <c r="E8">
        <v>10.6</v>
      </c>
      <c r="J8" s="275"/>
    </row>
    <row r="9" spans="1:10" ht="15.75" x14ac:dyDescent="0.25">
      <c r="A9" s="211" t="s">
        <v>71</v>
      </c>
      <c r="B9" s="250">
        <v>6505.4</v>
      </c>
      <c r="C9" s="350">
        <f t="shared" si="0"/>
        <v>13.43147375810381</v>
      </c>
      <c r="D9" s="250">
        <v>13</v>
      </c>
      <c r="E9">
        <v>13.4</v>
      </c>
      <c r="J9" s="247"/>
    </row>
    <row r="10" spans="1:10" ht="15.75" x14ac:dyDescent="0.25">
      <c r="A10" s="211" t="s">
        <v>76</v>
      </c>
      <c r="B10" s="250">
        <v>8558.7000000000007</v>
      </c>
      <c r="C10" s="350">
        <f t="shared" si="0"/>
        <v>17.670851055043979</v>
      </c>
      <c r="D10" s="250">
        <v>17.600000000000001</v>
      </c>
      <c r="E10">
        <v>17.7</v>
      </c>
      <c r="J10" s="247"/>
    </row>
    <row r="11" spans="1:10" ht="15.75" x14ac:dyDescent="0.25">
      <c r="A11" s="211" t="s">
        <v>78</v>
      </c>
      <c r="B11" s="250">
        <v>17262.400000000001</v>
      </c>
      <c r="C11" s="350">
        <f t="shared" si="0"/>
        <v>35.641078581161992</v>
      </c>
      <c r="D11" s="250">
        <v>37</v>
      </c>
      <c r="E11">
        <v>35.6</v>
      </c>
      <c r="J11" s="247"/>
    </row>
    <row r="12" spans="1:10" ht="15.75" x14ac:dyDescent="0.25">
      <c r="B12">
        <f>B2+B3+B4+B5+B6+B7+B8+B9+B10+B11</f>
        <v>48434</v>
      </c>
      <c r="J12" s="247"/>
    </row>
    <row r="13" spans="1:10" ht="15.75" x14ac:dyDescent="0.25">
      <c r="A13" s="211"/>
      <c r="J13" s="247"/>
    </row>
    <row r="14" spans="1:10" ht="15.75" x14ac:dyDescent="0.25">
      <c r="J14" s="247"/>
    </row>
    <row r="15" spans="1:10" ht="15.75" x14ac:dyDescent="0.25">
      <c r="J15" s="247"/>
    </row>
    <row r="16" spans="1:10" ht="15.75" x14ac:dyDescent="0.25">
      <c r="J16" s="247"/>
    </row>
    <row r="17" spans="10:10" ht="15.75" x14ac:dyDescent="0.25">
      <c r="J17" s="247"/>
    </row>
    <row r="18" spans="10:10" ht="15.75" x14ac:dyDescent="0.25">
      <c r="J18" s="247"/>
    </row>
    <row r="19" spans="10:10" ht="15.75" x14ac:dyDescent="0.25">
      <c r="J19" s="247"/>
    </row>
    <row r="20" spans="10:10" ht="15.75" x14ac:dyDescent="0.25">
      <c r="J20" s="247"/>
    </row>
    <row r="21" spans="10:10" ht="15.75" x14ac:dyDescent="0.25">
      <c r="J21" s="247"/>
    </row>
    <row r="22" spans="10:10" ht="15.75" x14ac:dyDescent="0.25">
      <c r="J22" s="247"/>
    </row>
    <row r="23" spans="10:10" ht="15.75" x14ac:dyDescent="0.25">
      <c r="J23" s="247"/>
    </row>
    <row r="24" spans="10:10" ht="15.75" x14ac:dyDescent="0.25">
      <c r="J24" s="24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44">
        <v>42370</v>
      </c>
      <c r="C1" s="344">
        <v>42613</v>
      </c>
      <c r="D1" s="344"/>
      <c r="E1" s="344"/>
      <c r="F1" s="344"/>
      <c r="G1" s="344"/>
    </row>
    <row r="2" spans="1:7" x14ac:dyDescent="0.25">
      <c r="A2" t="s">
        <v>294</v>
      </c>
      <c r="B2">
        <v>3182.4</v>
      </c>
      <c r="C2" s="250">
        <v>4981.8999999999996</v>
      </c>
    </row>
    <row r="3" spans="1:7" x14ac:dyDescent="0.25">
      <c r="A3" t="s">
        <v>293</v>
      </c>
      <c r="B3">
        <v>2306.4</v>
      </c>
      <c r="C3" s="250">
        <v>3249</v>
      </c>
    </row>
    <row r="4" spans="1:7" x14ac:dyDescent="0.25">
      <c r="A4" t="s">
        <v>295</v>
      </c>
      <c r="B4">
        <v>30.4</v>
      </c>
      <c r="C4" s="250">
        <v>95.6</v>
      </c>
    </row>
    <row r="5" spans="1:7" x14ac:dyDescent="0.25">
      <c r="A5" t="s">
        <v>296</v>
      </c>
      <c r="B5">
        <v>153.1</v>
      </c>
      <c r="C5" s="250">
        <v>390.5</v>
      </c>
    </row>
    <row r="6" spans="1:7" x14ac:dyDescent="0.25">
      <c r="A6" t="s">
        <v>297</v>
      </c>
      <c r="B6">
        <v>692.5</v>
      </c>
      <c r="C6" s="250">
        <v>1246.8</v>
      </c>
    </row>
    <row r="30" spans="1:7" x14ac:dyDescent="0.25">
      <c r="B30" s="344">
        <v>42370</v>
      </c>
      <c r="C30" s="344">
        <v>42401</v>
      </c>
      <c r="D30" s="344">
        <v>42430</v>
      </c>
      <c r="E30" s="344">
        <v>42461</v>
      </c>
      <c r="F30" s="344">
        <v>42491</v>
      </c>
      <c r="G30" s="344">
        <v>42522</v>
      </c>
    </row>
    <row r="31" spans="1:7" x14ac:dyDescent="0.25">
      <c r="A31" t="s">
        <v>293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295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296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297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302</v>
      </c>
      <c r="B2">
        <v>7298.8</v>
      </c>
    </row>
    <row r="3" spans="1:2" x14ac:dyDescent="0.25">
      <c r="A3" t="s">
        <v>303</v>
      </c>
      <c r="B3">
        <v>10826.2</v>
      </c>
    </row>
    <row r="4" spans="1:2" x14ac:dyDescent="0.25">
      <c r="A4" t="s">
        <v>304</v>
      </c>
      <c r="B4">
        <v>979.9</v>
      </c>
    </row>
    <row r="5" spans="1:2" ht="30" x14ac:dyDescent="0.25">
      <c r="A5" s="356" t="s">
        <v>305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45"/>
      <c r="B2" s="351"/>
    </row>
    <row r="3" spans="1:3" x14ac:dyDescent="0.25">
      <c r="A3" s="345"/>
      <c r="B3" s="351"/>
    </row>
    <row r="4" spans="1:3" x14ac:dyDescent="0.25">
      <c r="A4" s="352"/>
      <c r="B4" s="351"/>
    </row>
    <row r="5" spans="1:3" x14ac:dyDescent="0.25">
      <c r="A5" s="351"/>
      <c r="B5" s="351"/>
    </row>
    <row r="6" spans="1:3" x14ac:dyDescent="0.25">
      <c r="B6" s="359">
        <v>10500.6</v>
      </c>
    </row>
    <row r="7" spans="1:3" ht="28.5" x14ac:dyDescent="0.25">
      <c r="A7" s="345" t="s">
        <v>298</v>
      </c>
      <c r="B7">
        <v>5250.6</v>
      </c>
      <c r="C7">
        <v>50</v>
      </c>
    </row>
    <row r="8" spans="1:3" x14ac:dyDescent="0.25">
      <c r="A8" s="345" t="s">
        <v>33</v>
      </c>
      <c r="B8">
        <v>1941.1</v>
      </c>
      <c r="C8">
        <v>18.5</v>
      </c>
    </row>
    <row r="9" spans="1:3" x14ac:dyDescent="0.25">
      <c r="A9" s="352" t="s">
        <v>299</v>
      </c>
      <c r="B9">
        <v>1676.9</v>
      </c>
      <c r="C9">
        <v>16</v>
      </c>
    </row>
    <row r="10" spans="1:3" x14ac:dyDescent="0.25">
      <c r="A10" s="351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1" t="s">
        <v>68</v>
      </c>
      <c r="B1" s="355">
        <v>162.19999999999999</v>
      </c>
      <c r="C1" s="250">
        <f t="shared" ref="C1:C10" si="0">B1/$B$11*100</f>
        <v>0.50232114487102852</v>
      </c>
    </row>
    <row r="2" spans="1:3" ht="31.5" x14ac:dyDescent="0.25">
      <c r="A2" s="211" t="s">
        <v>70</v>
      </c>
      <c r="B2" s="355">
        <v>379.7</v>
      </c>
      <c r="C2" s="250">
        <f t="shared" si="0"/>
        <v>1.1759022115137459</v>
      </c>
    </row>
    <row r="3" spans="1:3" ht="15.75" x14ac:dyDescent="0.25">
      <c r="A3" s="211" t="s">
        <v>63</v>
      </c>
      <c r="B3" s="355">
        <v>539.5</v>
      </c>
      <c r="C3" s="250">
        <f t="shared" si="0"/>
        <v>1.6707907377183719</v>
      </c>
    </row>
    <row r="4" spans="1:3" ht="15.75" x14ac:dyDescent="0.25">
      <c r="A4" s="211" t="s">
        <v>74</v>
      </c>
      <c r="B4" s="355">
        <v>629.70000000000005</v>
      </c>
      <c r="C4" s="250">
        <f t="shared" si="0"/>
        <v>1.9501333225973287</v>
      </c>
    </row>
    <row r="5" spans="1:3" ht="15.75" x14ac:dyDescent="0.25">
      <c r="A5" s="211" t="s">
        <v>71</v>
      </c>
      <c r="B5" s="355">
        <v>3267.5</v>
      </c>
      <c r="C5" s="250">
        <f t="shared" si="0"/>
        <v>10.119200621862429</v>
      </c>
    </row>
    <row r="6" spans="1:3" ht="15.75" x14ac:dyDescent="0.25">
      <c r="A6" s="211" t="s">
        <v>64</v>
      </c>
      <c r="B6" s="355">
        <v>3338.7</v>
      </c>
      <c r="C6" s="250">
        <f t="shared" si="0"/>
        <v>10.339701642299033</v>
      </c>
    </row>
    <row r="7" spans="1:3" ht="15.75" x14ac:dyDescent="0.25">
      <c r="A7" s="211" t="s">
        <v>59</v>
      </c>
      <c r="B7" s="355">
        <v>3773.4</v>
      </c>
      <c r="C7" s="250">
        <f t="shared" si="0"/>
        <v>11.685934698251167</v>
      </c>
    </row>
    <row r="8" spans="1:3" ht="15.75" x14ac:dyDescent="0.25">
      <c r="A8" s="211" t="s">
        <v>62</v>
      </c>
      <c r="B8" s="355">
        <v>5278.2</v>
      </c>
      <c r="C8" s="250">
        <f t="shared" si="0"/>
        <v>16.346186602085471</v>
      </c>
    </row>
    <row r="9" spans="1:3" ht="15.75" x14ac:dyDescent="0.25">
      <c r="A9" s="211" t="s">
        <v>78</v>
      </c>
      <c r="B9" s="355">
        <v>6651.1</v>
      </c>
      <c r="C9" s="250">
        <f t="shared" si="0"/>
        <v>20.597954171712075</v>
      </c>
    </row>
    <row r="10" spans="1:3" ht="18" customHeight="1" x14ac:dyDescent="0.25">
      <c r="A10" s="211" t="s">
        <v>76</v>
      </c>
      <c r="B10" s="355">
        <v>8270.1</v>
      </c>
      <c r="C10" s="250">
        <f t="shared" si="0"/>
        <v>25.611874847089354</v>
      </c>
    </row>
    <row r="11" spans="1:3" ht="15.75" x14ac:dyDescent="0.25">
      <c r="A11" s="211"/>
      <c r="B11" s="355">
        <v>32290.1</v>
      </c>
      <c r="C11" s="355"/>
    </row>
    <row r="12" spans="1:3" ht="15.75" x14ac:dyDescent="0.25">
      <c r="A12" s="211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54" t="s">
        <v>44</v>
      </c>
      <c r="B2" s="355">
        <v>56.1</v>
      </c>
      <c r="C2" s="355">
        <v>1.3</v>
      </c>
    </row>
    <row r="3" spans="1:3" x14ac:dyDescent="0.25">
      <c r="A3" s="120" t="s">
        <v>40</v>
      </c>
      <c r="B3" s="355">
        <v>205.2</v>
      </c>
      <c r="C3" s="355">
        <v>4.5999999999999996</v>
      </c>
    </row>
    <row r="4" spans="1:3" x14ac:dyDescent="0.25">
      <c r="A4" s="353" t="s">
        <v>32</v>
      </c>
      <c r="B4" s="355">
        <v>1169</v>
      </c>
      <c r="C4" s="355">
        <v>26.2</v>
      </c>
    </row>
    <row r="5" spans="1:3" ht="28.5" x14ac:dyDescent="0.25">
      <c r="A5" s="353" t="s">
        <v>300</v>
      </c>
      <c r="B5" s="355">
        <v>3029.5</v>
      </c>
      <c r="C5" s="355">
        <v>67.900000000000006</v>
      </c>
    </row>
    <row r="6" spans="1:3" x14ac:dyDescent="0.25">
      <c r="B6">
        <v>4459.8</v>
      </c>
    </row>
    <row r="9" spans="1:3" ht="28.5" x14ac:dyDescent="0.25">
      <c r="A9" s="353" t="s">
        <v>300</v>
      </c>
      <c r="B9" s="355">
        <v>3029.5</v>
      </c>
    </row>
    <row r="10" spans="1:3" x14ac:dyDescent="0.25">
      <c r="A10" s="353" t="s">
        <v>32</v>
      </c>
      <c r="B10" s="355">
        <v>1169</v>
      </c>
    </row>
    <row r="11" spans="1:3" x14ac:dyDescent="0.25">
      <c r="A11" s="120" t="s">
        <v>40</v>
      </c>
      <c r="B11" s="355">
        <v>205.2</v>
      </c>
    </row>
    <row r="12" spans="1:3" x14ac:dyDescent="0.25">
      <c r="A12" s="354" t="s">
        <v>44</v>
      </c>
      <c r="B12" s="355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1" t="s">
        <v>63</v>
      </c>
      <c r="B1" s="250">
        <v>5.0999999999999996</v>
      </c>
      <c r="C1" s="250">
        <v>0.1</v>
      </c>
      <c r="D1">
        <f>B1/$B$11*100</f>
        <v>7.4693536812197023E-2</v>
      </c>
    </row>
    <row r="2" spans="1:4" ht="15.75" x14ac:dyDescent="0.25">
      <c r="A2" s="211" t="s">
        <v>64</v>
      </c>
      <c r="B2" s="355">
        <v>5.9</v>
      </c>
      <c r="C2" s="355">
        <v>0.1</v>
      </c>
      <c r="D2">
        <f t="shared" ref="D2:D10" si="0">B2/$B$11*100</f>
        <v>8.6410170037639691E-2</v>
      </c>
    </row>
    <row r="3" spans="1:4" ht="15.75" x14ac:dyDescent="0.25">
      <c r="A3" s="211" t="s">
        <v>68</v>
      </c>
      <c r="B3" s="355">
        <v>12.1</v>
      </c>
      <c r="C3" s="355">
        <v>0.2</v>
      </c>
      <c r="D3">
        <f t="shared" si="0"/>
        <v>0.17721407753482038</v>
      </c>
    </row>
    <row r="4" spans="1:4" ht="15.75" x14ac:dyDescent="0.25">
      <c r="A4" s="211" t="s">
        <v>71</v>
      </c>
      <c r="B4" s="355">
        <v>29</v>
      </c>
      <c r="C4" s="355">
        <v>0.4</v>
      </c>
      <c r="D4">
        <f t="shared" si="0"/>
        <v>0.42472795442229677</v>
      </c>
    </row>
    <row r="5" spans="1:4" ht="15.75" x14ac:dyDescent="0.25">
      <c r="A5" s="211" t="s">
        <v>74</v>
      </c>
      <c r="B5" s="355">
        <v>409.5</v>
      </c>
      <c r="C5" s="355">
        <v>6</v>
      </c>
      <c r="D5">
        <f t="shared" si="0"/>
        <v>5.9974516322734663</v>
      </c>
    </row>
    <row r="6" spans="1:4" ht="15.75" x14ac:dyDescent="0.25">
      <c r="A6" s="211" t="s">
        <v>59</v>
      </c>
      <c r="B6" s="355">
        <v>410.5</v>
      </c>
      <c r="C6" s="355">
        <v>6</v>
      </c>
      <c r="D6">
        <f t="shared" si="0"/>
        <v>6.0120974238052698</v>
      </c>
    </row>
    <row r="7" spans="1:4" ht="31.5" x14ac:dyDescent="0.25">
      <c r="A7" s="211" t="s">
        <v>70</v>
      </c>
      <c r="B7" s="355">
        <v>550.4</v>
      </c>
      <c r="C7" s="355">
        <v>8.1</v>
      </c>
      <c r="D7">
        <f t="shared" si="0"/>
        <v>8.0610436591045573</v>
      </c>
    </row>
    <row r="8" spans="1:4" ht="15.75" x14ac:dyDescent="0.25">
      <c r="A8" s="211" t="s">
        <v>78</v>
      </c>
      <c r="B8" s="355">
        <v>573.70000000000005</v>
      </c>
      <c r="C8" s="355">
        <v>8.4</v>
      </c>
      <c r="D8">
        <f t="shared" si="0"/>
        <v>8.4022906017955759</v>
      </c>
    </row>
    <row r="9" spans="1:4" ht="15.75" x14ac:dyDescent="0.25">
      <c r="A9" s="211" t="s">
        <v>62</v>
      </c>
      <c r="B9" s="355">
        <v>706.5</v>
      </c>
      <c r="C9" s="355">
        <v>10.3</v>
      </c>
      <c r="D9">
        <f t="shared" si="0"/>
        <v>10.347251717219057</v>
      </c>
    </row>
    <row r="10" spans="1:4" ht="15.75" x14ac:dyDescent="0.25">
      <c r="A10" s="211" t="s">
        <v>76</v>
      </c>
      <c r="B10" s="355">
        <v>4125.2</v>
      </c>
      <c r="C10" s="355">
        <v>60.4</v>
      </c>
      <c r="D10">
        <f t="shared" si="0"/>
        <v>60.416819226995123</v>
      </c>
    </row>
    <row r="11" spans="1:4" x14ac:dyDescent="0.25">
      <c r="B11" s="355">
        <f>B1+B2+B3+B4+B5+B6+B7+B8+B9+B10</f>
        <v>6827.9</v>
      </c>
      <c r="C11" s="355"/>
    </row>
    <row r="12" spans="1:4" ht="15.75" x14ac:dyDescent="0.25">
      <c r="A12" s="21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60" t="s">
        <v>306</v>
      </c>
    </row>
    <row r="7" spans="1:4" x14ac:dyDescent="0.25">
      <c r="A7" t="s">
        <v>307</v>
      </c>
      <c r="B7">
        <v>5567.5</v>
      </c>
      <c r="D7" s="361">
        <f>B7/B10</f>
        <v>0.62599084765963187</v>
      </c>
    </row>
    <row r="8" spans="1:4" x14ac:dyDescent="0.25">
      <c r="A8" t="s">
        <v>308</v>
      </c>
      <c r="B8" s="250">
        <v>3322.7</v>
      </c>
      <c r="D8" s="361">
        <f>B8/B10</f>
        <v>0.37359313686909007</v>
      </c>
    </row>
    <row r="9" spans="1:4" x14ac:dyDescent="0.25">
      <c r="A9" t="s">
        <v>40</v>
      </c>
      <c r="B9">
        <v>3.7</v>
      </c>
      <c r="D9" s="376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60" t="s">
        <v>309</v>
      </c>
    </row>
    <row r="25" spans="1:4" x14ac:dyDescent="0.25">
      <c r="A25" t="s">
        <v>307</v>
      </c>
      <c r="B25">
        <v>1275.2</v>
      </c>
      <c r="D25" s="362">
        <f>B25/B28</f>
        <v>0.57317511686443723</v>
      </c>
    </row>
    <row r="26" spans="1:4" x14ac:dyDescent="0.25">
      <c r="A26" t="s">
        <v>308</v>
      </c>
      <c r="B26" s="250">
        <v>947.1</v>
      </c>
      <c r="D26" s="362">
        <f>B26/B28</f>
        <v>0.42570118662351669</v>
      </c>
    </row>
    <row r="27" spans="1:4" x14ac:dyDescent="0.25">
      <c r="A27" t="s">
        <v>40</v>
      </c>
      <c r="B27">
        <v>2.5</v>
      </c>
      <c r="D27" s="361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381" t="s">
        <v>314</v>
      </c>
      <c r="B41">
        <v>2084.5</v>
      </c>
      <c r="C41" s="382"/>
    </row>
    <row r="42" spans="1:3" ht="32.25" customHeight="1" x14ac:dyDescent="0.25">
      <c r="A42" s="383" t="s">
        <v>300</v>
      </c>
      <c r="B42">
        <v>1354.8</v>
      </c>
      <c r="C42" s="383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2022-03-21T12:48:32Z</dcterms:modified>
</cp:coreProperties>
</file>